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ADE290-9851-4392-BA97-6297B91D29AE}" xr6:coauthVersionLast="47" xr6:coauthVersionMax="47" xr10:uidLastSave="{00000000-0000-0000-0000-000000000000}"/>
  <bookViews>
    <workbookView xWindow="-108" yWindow="-108" windowWidth="23256" windowHeight="12576" tabRatio="716" firstSheet="3" activeTab="8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20" l="1"/>
  <c r="H22" i="120"/>
  <c r="I22" i="120" s="1"/>
  <c r="H19" i="120"/>
  <c r="H13" i="120"/>
  <c r="H20" i="116"/>
  <c r="H24" i="116" s="1"/>
  <c r="H28" i="116" s="1"/>
  <c r="H37" i="117"/>
  <c r="H34" i="117"/>
  <c r="J34" i="117" s="1"/>
  <c r="K34" i="117" s="1"/>
  <c r="L34" i="117" s="1"/>
  <c r="P24" i="117"/>
  <c r="O24" i="117"/>
  <c r="R24" i="117" s="1"/>
  <c r="S24" i="117" s="1"/>
  <c r="P12" i="117"/>
  <c r="O12" i="117" s="1"/>
  <c r="R12" i="117" s="1"/>
  <c r="S12" i="117" s="1"/>
  <c r="H19" i="117"/>
  <c r="H32" i="117"/>
  <c r="H26" i="117"/>
  <c r="H20" i="117"/>
  <c r="H14" i="117"/>
  <c r="H33" i="117"/>
  <c r="H27" i="117"/>
  <c r="H21" i="117"/>
  <c r="H15" i="117"/>
  <c r="B24" i="120"/>
  <c r="B23" i="120"/>
  <c r="B22" i="120"/>
  <c r="B21" i="120"/>
  <c r="B20" i="120"/>
  <c r="B19" i="120"/>
  <c r="B18" i="120"/>
  <c r="B17" i="120"/>
  <c r="B16" i="120"/>
  <c r="B15" i="120"/>
  <c r="B14" i="120"/>
  <c r="B13" i="120"/>
  <c r="B12" i="120"/>
  <c r="B11" i="120"/>
  <c r="B10" i="120"/>
  <c r="A24" i="120"/>
  <c r="A21" i="120"/>
  <c r="A20" i="120"/>
  <c r="A18" i="120"/>
  <c r="A17" i="120"/>
  <c r="A16" i="120"/>
  <c r="A15" i="120"/>
  <c r="A14" i="120"/>
  <c r="A12" i="120"/>
  <c r="A11" i="120"/>
  <c r="A23" i="120"/>
  <c r="A22" i="120"/>
  <c r="A19" i="120"/>
  <c r="C24" i="120"/>
  <c r="E24" i="120" s="1"/>
  <c r="J23" i="120"/>
  <c r="C23" i="120"/>
  <c r="E23" i="120" s="1"/>
  <c r="A13" i="120"/>
  <c r="A10" i="120"/>
  <c r="C29" i="116"/>
  <c r="C28" i="116"/>
  <c r="C27" i="116"/>
  <c r="B29" i="116"/>
  <c r="B28" i="116"/>
  <c r="B27" i="116"/>
  <c r="A29" i="116"/>
  <c r="A28" i="116"/>
  <c r="A27" i="116"/>
  <c r="E10" i="116"/>
  <c r="C17" i="116"/>
  <c r="C16" i="116"/>
  <c r="C15" i="116"/>
  <c r="C10" i="116"/>
  <c r="B19" i="116"/>
  <c r="A19" i="116"/>
  <c r="B10" i="116"/>
  <c r="A10" i="116"/>
  <c r="E35" i="117"/>
  <c r="E34" i="117"/>
  <c r="E33" i="117"/>
  <c r="E29" i="117"/>
  <c r="E28" i="117"/>
  <c r="E27" i="117"/>
  <c r="E23" i="117"/>
  <c r="E22" i="117"/>
  <c r="E21" i="117"/>
  <c r="E11" i="117"/>
  <c r="E10" i="117"/>
  <c r="E9" i="117"/>
  <c r="P36" i="117"/>
  <c r="O36" i="117" s="1"/>
  <c r="R36" i="117" s="1"/>
  <c r="S36" i="117" s="1"/>
  <c r="J33" i="117"/>
  <c r="I33" i="117"/>
  <c r="I32" i="117"/>
  <c r="P28" i="116" l="1"/>
  <c r="M28" i="116"/>
  <c r="K28" i="116"/>
  <c r="O28" i="116"/>
  <c r="I28" i="116"/>
  <c r="N28" i="116"/>
  <c r="L28" i="116"/>
  <c r="O37" i="117"/>
  <c r="N37" i="117" s="1"/>
  <c r="M37" i="117" s="1"/>
  <c r="Q37" i="117"/>
  <c r="G12" i="115" l="1"/>
  <c r="K12" i="115" s="1"/>
  <c r="G11" i="115"/>
  <c r="G13" i="114"/>
  <c r="G14" i="114" s="1"/>
  <c r="G12" i="114"/>
  <c r="D14" i="114"/>
  <c r="G17" i="122"/>
  <c r="G14" i="122"/>
  <c r="C17" i="122"/>
  <c r="C14" i="122"/>
  <c r="D20" i="122"/>
  <c r="H20" i="122"/>
  <c r="I12" i="115" l="1"/>
  <c r="J12" i="115"/>
  <c r="L12" i="115"/>
  <c r="H12" i="115"/>
  <c r="H16" i="120" l="1"/>
  <c r="I16" i="120" s="1"/>
  <c r="I13" i="120"/>
  <c r="J17" i="120"/>
  <c r="J14" i="120"/>
  <c r="H18" i="116" l="1"/>
  <c r="H21" i="116" s="1"/>
  <c r="P20" i="116"/>
  <c r="O20" i="116"/>
  <c r="N20" i="116"/>
  <c r="M20" i="116"/>
  <c r="L20" i="116"/>
  <c r="K20" i="116"/>
  <c r="I20" i="116"/>
  <c r="J22" i="117"/>
  <c r="K22" i="117" s="1"/>
  <c r="L22" i="117" s="1"/>
  <c r="I20" i="117"/>
  <c r="I15" i="117"/>
  <c r="I8" i="117"/>
  <c r="J27" i="117"/>
  <c r="I27" i="117"/>
  <c r="G12" i="113"/>
  <c r="G13" i="113" s="1"/>
  <c r="G11" i="113"/>
  <c r="C12" i="114"/>
  <c r="C13" i="114" s="1"/>
  <c r="C13" i="115" s="1"/>
  <c r="G15" i="112"/>
  <c r="G18" i="112" s="1"/>
  <c r="F19" i="112"/>
  <c r="E19" i="112"/>
  <c r="F16" i="112"/>
  <c r="E16" i="112"/>
  <c r="E13" i="112"/>
  <c r="E10" i="112"/>
  <c r="H17" i="122"/>
  <c r="C20" i="112"/>
  <c r="D20" i="112" s="1"/>
  <c r="B20" i="112"/>
  <c r="A20" i="112"/>
  <c r="C17" i="112"/>
  <c r="D17" i="112" s="1"/>
  <c r="B17" i="112"/>
  <c r="A17" i="112"/>
  <c r="D17" i="122"/>
  <c r="C11" i="115"/>
  <c r="C10" i="115"/>
  <c r="A11" i="115"/>
  <c r="B11" i="115"/>
  <c r="A12" i="115"/>
  <c r="B12" i="115"/>
  <c r="A13" i="115"/>
  <c r="B13" i="115"/>
  <c r="B10" i="115"/>
  <c r="A10" i="115"/>
  <c r="B23" i="116"/>
  <c r="A23" i="116"/>
  <c r="B15" i="116"/>
  <c r="A15" i="116"/>
  <c r="E17" i="117"/>
  <c r="E16" i="117"/>
  <c r="E15" i="117"/>
  <c r="G16" i="112"/>
  <c r="G10" i="112"/>
  <c r="F10" i="112"/>
  <c r="F13" i="112"/>
  <c r="G19" i="112"/>
  <c r="O19" i="112" s="1"/>
  <c r="I14" i="117"/>
  <c r="I9" i="117"/>
  <c r="L21" i="116" l="1"/>
  <c r="H25" i="116"/>
  <c r="H29" i="116" s="1"/>
  <c r="C12" i="115"/>
  <c r="S21" i="116"/>
  <c r="R21" i="116"/>
  <c r="M21" i="116"/>
  <c r="J21" i="116"/>
  <c r="K21" i="116"/>
  <c r="H19" i="112"/>
  <c r="K19" i="112" s="1"/>
  <c r="H11" i="122"/>
  <c r="S13" i="116"/>
  <c r="R13" i="116"/>
  <c r="M13" i="116"/>
  <c r="L13" i="116"/>
  <c r="K13" i="116"/>
  <c r="J13" i="116"/>
  <c r="P16" i="116"/>
  <c r="O16" i="116"/>
  <c r="N16" i="116"/>
  <c r="M16" i="116"/>
  <c r="L16" i="116"/>
  <c r="K16" i="116"/>
  <c r="I16" i="116"/>
  <c r="Q13" i="117"/>
  <c r="O13" i="117"/>
  <c r="N13" i="117" s="1"/>
  <c r="M13" i="117" s="1"/>
  <c r="J10" i="117"/>
  <c r="K10" i="117" s="1"/>
  <c r="L10" i="117" s="1"/>
  <c r="S29" i="116" l="1"/>
  <c r="L29" i="116"/>
  <c r="K29" i="116"/>
  <c r="R29" i="116"/>
  <c r="M29" i="116"/>
  <c r="J29" i="116"/>
  <c r="M19" i="112"/>
  <c r="J19" i="112"/>
  <c r="I26" i="117"/>
  <c r="C25" i="116"/>
  <c r="C21" i="120" s="1"/>
  <c r="C24" i="116"/>
  <c r="C20" i="120" s="1"/>
  <c r="C21" i="116"/>
  <c r="C18" i="120" s="1"/>
  <c r="C20" i="116"/>
  <c r="C17" i="120" s="1"/>
  <c r="C15" i="120"/>
  <c r="C14" i="120"/>
  <c r="C12" i="116"/>
  <c r="C12" i="120" s="1"/>
  <c r="C11" i="116"/>
  <c r="C11" i="120" s="1"/>
  <c r="B25" i="116"/>
  <c r="B24" i="116"/>
  <c r="A25" i="116"/>
  <c r="A24" i="116"/>
  <c r="B21" i="116"/>
  <c r="B20" i="116"/>
  <c r="A21" i="116"/>
  <c r="A20" i="116"/>
  <c r="B17" i="116"/>
  <c r="B16" i="116"/>
  <c r="A17" i="116"/>
  <c r="A16" i="116"/>
  <c r="B12" i="116"/>
  <c r="B11" i="116"/>
  <c r="A12" i="116"/>
  <c r="A11" i="116"/>
  <c r="A11" i="113" l="1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J11" i="120" l="1"/>
  <c r="I21" i="117"/>
  <c r="E21" i="120"/>
  <c r="E20" i="120"/>
  <c r="E18" i="120"/>
  <c r="E17" i="120"/>
  <c r="E15" i="120"/>
  <c r="E14" i="120"/>
  <c r="Q31" i="117" l="1"/>
  <c r="O31" i="117"/>
  <c r="N31" i="117" s="1"/>
  <c r="M31" i="117" s="1"/>
  <c r="O19" i="117"/>
  <c r="J28" i="117" l="1"/>
  <c r="K28" i="117" s="1"/>
  <c r="L28" i="117" s="1"/>
  <c r="D11" i="112" l="1"/>
  <c r="E12" i="120"/>
  <c r="E11" i="120"/>
  <c r="E12" i="116"/>
  <c r="E11" i="116"/>
  <c r="N19" i="117"/>
  <c r="M19" i="117" s="1"/>
  <c r="Q19" i="117"/>
  <c r="L11" i="112"/>
  <c r="J20" i="120" l="1"/>
  <c r="D11" i="122"/>
  <c r="G13" i="112" l="1"/>
  <c r="D14" i="122"/>
  <c r="H12" i="114"/>
  <c r="H14" i="122"/>
  <c r="H14" i="114" l="1"/>
  <c r="H13" i="114"/>
  <c r="C11" i="113" l="1"/>
  <c r="D11" i="113" s="1"/>
  <c r="D11" i="115"/>
  <c r="C12" i="113" l="1"/>
  <c r="D12" i="113" s="1"/>
  <c r="D12" i="115"/>
  <c r="H10" i="113"/>
  <c r="I10" i="113"/>
  <c r="J10" i="113"/>
  <c r="K10" i="113"/>
  <c r="L10" i="113"/>
  <c r="M10" i="113"/>
  <c r="N10" i="113" s="1"/>
  <c r="D13" i="115" l="1"/>
  <c r="C13" i="113"/>
  <c r="D13" i="113" s="1"/>
  <c r="G14" i="112"/>
  <c r="L14" i="112" s="1"/>
  <c r="I14" i="112" l="1"/>
  <c r="N14" i="112"/>
  <c r="M14" i="112"/>
  <c r="H14" i="112"/>
  <c r="D10" i="115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G17" i="112"/>
  <c r="H17" i="112" s="1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D11" i="114" l="1"/>
  <c r="D12" i="114" s="1"/>
  <c r="D13" i="114" s="1"/>
  <c r="I11" i="116" l="1"/>
  <c r="I10" i="120"/>
  <c r="I19" i="120" l="1"/>
  <c r="N11" i="116" l="1"/>
  <c r="L11" i="116" l="1"/>
  <c r="P11" i="116"/>
  <c r="K11" i="116"/>
  <c r="M11" i="116"/>
  <c r="O11" i="116"/>
  <c r="J11" i="113" l="1"/>
  <c r="M11" i="113" l="1"/>
  <c r="N11" i="113" s="1"/>
  <c r="I11" i="113"/>
  <c r="L11" i="113"/>
  <c r="H11" i="113"/>
  <c r="K11" i="113"/>
  <c r="D14" i="112" l="1"/>
  <c r="I24" i="116" l="1"/>
  <c r="R18" i="116"/>
  <c r="L18" i="116"/>
  <c r="J18" i="116"/>
  <c r="M18" i="116"/>
  <c r="K18" i="116"/>
  <c r="S18" i="116"/>
  <c r="L24" i="116"/>
  <c r="K24" i="116"/>
  <c r="M25" i="116"/>
  <c r="K25" i="116"/>
  <c r="L25" i="116"/>
  <c r="J25" i="116"/>
  <c r="S25" i="116"/>
  <c r="R25" i="116"/>
  <c r="J21" i="117"/>
  <c r="O24" i="116" l="1"/>
  <c r="N24" i="116"/>
  <c r="M24" i="116"/>
  <c r="P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<sst xmlns="http://schemas.openxmlformats.org/spreadsheetml/2006/main" count="841" uniqueCount="276">
  <si>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</si>
  <si>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</si>
  <si>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</si>
  <si>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</si>
  <si>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</si>
  <si>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</si>
  <si>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</si>
  <si>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</si>
  <si>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</si>
  <si>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</si>
  <si>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</si>
  <si>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</si>
  <si>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</si>
  <si>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</si>
  <si>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</si>
  <si>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</si>
  <si>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</si>
  <si>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</si>
  <si>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</si>
  <si>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</si>
  <si>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</si>
  <si>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</si>
  <si>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</si>
  <si>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</si>
  <si>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</si>
  <si>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</si>
  <si>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</si>
  <si>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</si>
  <si>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</si>
  <si>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</si>
  <si>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</si>
  <si>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</si>
  <si>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</si>
  <si>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</si>
  <si>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</si>
  <si>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</si>
  <si>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</si>
  <si>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</si>
  <si>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</si>
  <si>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</si>
  <si>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</si>
  <si>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</si>
  <si>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</si>
  <si>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</si>
  <si>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</si>
  <si>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</si>
  <si>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</si>
  <si>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</si>
  <si>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</si>
  <si>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</si>
  <si>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</si>
  <si>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FEEDER (CV2-N &amp; CV2-E)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</si>
  <si>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</si>
  <si>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</si>
  <si>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</si>
  <si>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</si>
  <si>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</si>
  <si>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</si>
  <si>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</si>
  <si>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</si>
  <si>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</si>
  <si>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</si>
  <si>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</si>
  <si>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</si>
  <si>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</si>
  <si>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</si>
  <si>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</si>
  <si>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</si>
  <si>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</si>
  <si>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</si>
  <si>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</si>
  <si>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</si>
  <si>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</si>
  <si>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</si>
  <si>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</si>
  <si>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</si>
  <si>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</si>
  <si>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</si>
  <si>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</si>
  <si>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</si>
  <si>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</si>
  <si>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</si>
  <si>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</si>
  <si>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</si>
  <si>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</si>
  <si>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</si>
  <si>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</si>
  <si>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</si>
  <si>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</si>
  <si>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</si>
  <si>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</si>
  <si>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</si>
  <si>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</si>
  <si>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</si>
  <si>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</si>
  <si>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</si>
  <si>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</si>
  <si>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WAX2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</si>
  <si>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</si>
  <si>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</si>
  <si>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</si>
  <si>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</si>
  <si>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</si>
  <si>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</si>
  <si>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</si>
  <si>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</si>
  <si>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</si>
  <si>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</si>
  <si>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</si>
  <si>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</si>
  <si>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</si>
  <si>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</si>
  <si>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</si>
  <si>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</si>
  <si>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</si>
  <si>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</si>
  <si>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</si>
  <si>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</si>
  <si>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</si>
  <si>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</si>
  <si>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</si>
  <si>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SANTA LOUKIA</t>
  </si>
  <si>
    <t>CAPE FAWLEY</t>
  </si>
  <si>
    <t>ZHONG HANG SHENG</t>
  </si>
  <si>
    <t>FEEDER
(VSX - VTS - IHX)</t>
  </si>
  <si>
    <t>BALBOA</t>
  </si>
  <si>
    <t>SUN</t>
  </si>
  <si>
    <t>FEEDER
(QVS - VTS - IHX)</t>
  </si>
  <si>
    <t>FEEDER (CV2 E)</t>
  </si>
  <si>
    <t>AS PENELOPE</t>
  </si>
  <si>
    <t>SPIRIT OF CAPE TOWN</t>
  </si>
  <si>
    <t>021W</t>
  </si>
  <si>
    <t xml:space="preserve"> </t>
  </si>
  <si>
    <t>JT GLORY</t>
  </si>
  <si>
    <t>TUE</t>
  </si>
  <si>
    <t>NZ NINGBO</t>
  </si>
  <si>
    <t>EVER LEARNED</t>
  </si>
  <si>
    <t>010E</t>
  </si>
  <si>
    <t>AS PAMELA</t>
  </si>
  <si>
    <t>082E</t>
  </si>
  <si>
    <t>XIN FEI ZHOU</t>
  </si>
  <si>
    <t>CSCL LIMA</t>
  </si>
  <si>
    <t>411S</t>
  </si>
  <si>
    <t>064W</t>
  </si>
  <si>
    <t>066W</t>
  </si>
  <si>
    <t>SEASPAN KYOTO</t>
  </si>
  <si>
    <t>092W</t>
  </si>
  <si>
    <t>STAMATIS B</t>
  </si>
  <si>
    <t>212W</t>
  </si>
  <si>
    <t>031W</t>
  </si>
  <si>
    <t>0AABNW1MA</t>
  </si>
  <si>
    <t>HANSA EUROPE</t>
  </si>
  <si>
    <t>EXPRESS SPAIN</t>
  </si>
  <si>
    <t>011N</t>
  </si>
  <si>
    <t>146N</t>
  </si>
  <si>
    <t>098N</t>
  </si>
  <si>
    <t>EVER LOGIC</t>
  </si>
  <si>
    <t xml:space="preserve">0572-059E
	</t>
  </si>
  <si>
    <t>EVER LISSOME</t>
  </si>
  <si>
    <t xml:space="preserve">	
0573-053E</t>
  </si>
  <si>
    <t xml:space="preserve">	
0574-061E</t>
  </si>
  <si>
    <t>EVER LIBRA</t>
  </si>
  <si>
    <t>WAN HAI 723</t>
  </si>
  <si>
    <t>003E</t>
  </si>
  <si>
    <t>CAP ANDREAS</t>
  </si>
  <si>
    <t xml:space="preserve">	
EVER ETHIC</t>
  </si>
  <si>
    <t>0471-155E</t>
  </si>
  <si>
    <t>CMA CGM MISSOURI</t>
  </si>
  <si>
    <t xml:space="preserve">0MHAXE1MA	</t>
  </si>
  <si>
    <t xml:space="preserve">	
CMA CGM MUNDRA</t>
  </si>
  <si>
    <t>0MHAZE1MA</t>
  </si>
  <si>
    <t>CMA CGM ALASKA</t>
  </si>
  <si>
    <t xml:space="preserve">	
0MHB1E1MA
	</t>
  </si>
  <si>
    <t xml:space="preserve">	
NZ NINGBO</t>
  </si>
  <si>
    <t>097E</t>
  </si>
  <si>
    <t>040E</t>
  </si>
  <si>
    <t>011E</t>
  </si>
  <si>
    <t>146E</t>
  </si>
  <si>
    <t xml:space="preserve">	
ZHONG HANG SHENG</t>
  </si>
  <si>
    <t>1054E</t>
  </si>
  <si>
    <t>EVER FIT</t>
  </si>
  <si>
    <t>1055E</t>
  </si>
  <si>
    <t>1057E</t>
  </si>
  <si>
    <t>EVER FORTUNE</t>
  </si>
  <si>
    <t>EVER FORE</t>
  </si>
  <si>
    <t>069E</t>
  </si>
  <si>
    <t>COSCO PRINCE RUPERT</t>
  </si>
  <si>
    <t>CSCL ASIA</t>
  </si>
  <si>
    <t>152E</t>
  </si>
  <si>
    <t>APL BARCELONA</t>
  </si>
  <si>
    <t>0PPC7E1MA</t>
  </si>
  <si>
    <t>CMA CGM MUSCA</t>
  </si>
  <si>
    <t>0PPD3E1MA</t>
  </si>
  <si>
    <t>SEASPAN HUDSON</t>
  </si>
  <si>
    <t>014E</t>
  </si>
  <si>
    <t>0PPCBE1MA</t>
  </si>
  <si>
    <t>CMA CGM VELA</t>
  </si>
  <si>
    <t>CAPE FORBY</t>
  </si>
  <si>
    <t>084S</t>
  </si>
  <si>
    <t>190S</t>
  </si>
  <si>
    <t>128S</t>
  </si>
  <si>
    <t>011S</t>
  </si>
  <si>
    <t>085S</t>
  </si>
  <si>
    <t>071S</t>
  </si>
  <si>
    <t>129S</t>
  </si>
  <si>
    <t>412S</t>
  </si>
  <si>
    <t>191S</t>
  </si>
  <si>
    <t>012S</t>
  </si>
  <si>
    <t>086S</t>
  </si>
  <si>
    <t>072S</t>
  </si>
  <si>
    <t>130S</t>
  </si>
  <si>
    <t xml:space="preserve">	
COSCO AQABA</t>
  </si>
  <si>
    <t>NYK FUJI</t>
  </si>
  <si>
    <t>EVER DEVOTE</t>
  </si>
  <si>
    <t>KOTA LEKAS</t>
  </si>
  <si>
    <t>KOTA LAWA</t>
  </si>
  <si>
    <t>072W</t>
  </si>
  <si>
    <t>048W</t>
  </si>
  <si>
    <t>161W</t>
  </si>
  <si>
    <t>112W</t>
  </si>
  <si>
    <t>SEASPAN CHIBA</t>
  </si>
  <si>
    <t>005W</t>
  </si>
  <si>
    <t>COSCO IZMIR</t>
  </si>
  <si>
    <t>SEAMAX STAMFORD</t>
  </si>
  <si>
    <t>131W</t>
  </si>
  <si>
    <t>COSCO ASHDOD</t>
  </si>
  <si>
    <t>071W</t>
  </si>
  <si>
    <t>EVER DAINTY</t>
  </si>
  <si>
    <t>166W</t>
  </si>
  <si>
    <t>EXPRESS BLACK SEA</t>
  </si>
  <si>
    <t>036W</t>
  </si>
  <si>
    <t>SEASPAN DUBAI</t>
  </si>
  <si>
    <t>022W</t>
  </si>
  <si>
    <t>ALEXANDRIA BRIDGE</t>
  </si>
  <si>
    <t>0119W</t>
  </si>
  <si>
    <t>NYK FURANO</t>
  </si>
  <si>
    <t>080W</t>
  </si>
  <si>
    <t>VULPECULA</t>
  </si>
  <si>
    <t>108W</t>
  </si>
  <si>
    <t>RDO CONCORD</t>
  </si>
  <si>
    <t>2212W</t>
  </si>
  <si>
    <t>COSCO KOREA</t>
  </si>
  <si>
    <t>075W</t>
  </si>
  <si>
    <t>APL CHARLESTON</t>
  </si>
  <si>
    <t>04FC1W1MA</t>
  </si>
  <si>
    <t>CMA CGM ALMAVIVA</t>
  </si>
  <si>
    <t>04FC3W1MA</t>
  </si>
  <si>
    <t>CMA CGM NIAGARA</t>
  </si>
  <si>
    <t>EVER LOADING</t>
  </si>
  <si>
    <t>1481-048W</t>
  </si>
  <si>
    <t xml:space="preserve">	
COSCO SHIPPING THAMES</t>
  </si>
  <si>
    <t xml:space="preserve">	EVER LEADER</t>
  </si>
  <si>
    <t>1483-059W</t>
  </si>
  <si>
    <t>ANTHEA Y</t>
  </si>
  <si>
    <t xml:space="preserve">	
CMA CGM LITANI</t>
  </si>
  <si>
    <t>0BDC0W1MA</t>
  </si>
  <si>
    <t>KOTA CANTIK</t>
  </si>
  <si>
    <t>0067W</t>
  </si>
  <si>
    <t>KOTA PAHLAWAN</t>
  </si>
  <si>
    <t>0028W</t>
  </si>
  <si>
    <t xml:space="preserve">	
TIAN XIANG HE</t>
  </si>
  <si>
    <t>082W</t>
  </si>
  <si>
    <t xml:space="preserve">	
KURE</t>
  </si>
  <si>
    <t>SEASPAN SANTOS</t>
  </si>
  <si>
    <t>213W</t>
  </si>
  <si>
    <t xml:space="preserve">	
COSCO YINGKOU</t>
  </si>
  <si>
    <t>147W</t>
  </si>
  <si>
    <t>CELSIUS BOSTON</t>
  </si>
  <si>
    <t>215W</t>
  </si>
  <si>
    <t>216W</t>
  </si>
  <si>
    <t>1925W</t>
  </si>
  <si>
    <t>MAERSK NINGBO</t>
  </si>
  <si>
    <t xml:space="preserve">	
LAKONIA</t>
  </si>
  <si>
    <t>043W</t>
  </si>
  <si>
    <t xml:space="preserve">	
MAERSK NEW DELHI</t>
  </si>
  <si>
    <t xml:space="preserve">	
HSL PARATY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</si>
</sst>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2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b/>
      <sz val="11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8">
    <xf numFmtId="0" fontId="0" fillId="0" borderId="0" xfId="0"/>
    <xf numFmtId="0" fontId="44" fillId="24" borderId="0" xfId="135" applyFont="1" applyFill="1" applyBorder="1" applyAlignment="1">
      <alignment vertical="center"/>
    </xf>
    <xf numFmtId="0" fontId="8" fillId="0" borderId="0" xfId="23" applyFont="1" applyFill="1"/>
    <xf numFmtId="16" fontId="9" fillId="0" borderId="0" xfId="28" applyNumberFormat="1" applyFont="1" applyFill="1" applyBorder="1" applyAlignment="1">
      <alignment horizontal="center" vertical="center"/>
    </xf>
    <xf numFmtId="0" fontId="9" fillId="0" borderId="0" xfId="26" applyFont="1" applyFill="1" applyAlignment="1">
      <alignment horizontal="left" vertical="center"/>
    </xf>
    <xf numFmtId="0" fontId="7" fillId="0" borderId="0" xfId="0" applyFont="1" applyFill="1"/>
    <xf numFmtId="0" fontId="7" fillId="0" borderId="0" xfId="26" applyFont="1" applyFill="1" applyAlignment="1">
      <alignment vertical="center"/>
    </xf>
    <xf numFmtId="0" fontId="8" fillId="0" borderId="0" xfId="23" applyFont="1" applyFill="1" applyAlignment="1">
      <alignment vertical="center"/>
    </xf>
    <xf numFmtId="0" fontId="7" fillId="0" borderId="0" xfId="28" applyFont="1" applyFill="1" applyAlignment="1">
      <alignment vertical="center"/>
    </xf>
    <xf numFmtId="16" fontId="9" fillId="0" borderId="0" xfId="28" quotePrefix="1" applyNumberFormat="1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center"/>
    </xf>
    <xf numFmtId="0" fontId="10" fillId="0" borderId="0" xfId="25" applyFont="1" applyFill="1"/>
    <xf numFmtId="166" fontId="6" fillId="0" borderId="0" xfId="24" applyNumberFormat="1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0" xfId="23" applyFont="1" applyFill="1" applyAlignment="1">
      <alignment horizontal="right"/>
    </xf>
    <xf numFmtId="0" fontId="49" fillId="0" borderId="0" xfId="23" applyFont="1" applyFill="1"/>
    <xf numFmtId="0" fontId="6" fillId="0" borderId="0" xfId="23" applyFont="1" applyFill="1" applyBorder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 applyFill="1"/>
    <xf numFmtId="0" fontId="8" fillId="0" borderId="0" xfId="0" applyFont="1" applyFill="1"/>
    <xf numFmtId="0" fontId="6" fillId="0" borderId="0" xfId="23" applyFont="1" applyFill="1" applyBorder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Fill="1" applyAlignment="1">
      <alignment horizontal="right" vertical="center"/>
    </xf>
    <xf numFmtId="0" fontId="9" fillId="0" borderId="0" xfId="26" applyFont="1" applyFill="1" applyAlignment="1">
      <alignment vertical="center"/>
    </xf>
    <xf numFmtId="0" fontId="9" fillId="0" borderId="0" xfId="26" applyFont="1" applyFill="1" applyBorder="1" applyAlignment="1">
      <alignment vertical="center"/>
    </xf>
    <xf numFmtId="0" fontId="48" fillId="0" borderId="0" xfId="26" applyFont="1" applyFill="1" applyBorder="1" applyAlignment="1">
      <alignment vertical="center"/>
    </xf>
    <xf numFmtId="0" fontId="52" fillId="0" borderId="0" xfId="26" applyFont="1" applyFill="1" applyBorder="1" applyAlignment="1">
      <alignment vertical="center"/>
    </xf>
    <xf numFmtId="0" fontId="9" fillId="0" borderId="0" xfId="26" applyFont="1" applyFill="1" applyAlignment="1">
      <alignment horizontal="right" vertical="center"/>
    </xf>
    <xf numFmtId="1" fontId="8" fillId="0" borderId="0" xfId="28" applyNumberFormat="1" applyFont="1" applyFill="1" applyAlignment="1">
      <alignment horizontal="left" vertical="center"/>
    </xf>
    <xf numFmtId="0" fontId="9" fillId="0" borderId="0" xfId="28" applyFont="1" applyFill="1" applyAlignment="1">
      <alignment vertical="center"/>
    </xf>
    <xf numFmtId="0" fontId="6" fillId="0" borderId="0" xfId="26" applyFont="1" applyFill="1" applyBorder="1" applyAlignment="1">
      <alignment vertical="center"/>
    </xf>
    <xf numFmtId="0" fontId="8" fillId="0" borderId="0" xfId="28" applyFont="1" applyFill="1" applyAlignment="1">
      <alignment vertical="center"/>
    </xf>
    <xf numFmtId="0" fontId="9" fillId="0" borderId="0" xfId="26" applyFont="1" applyFill="1" applyBorder="1" applyAlignment="1">
      <alignment horizontal="right" vertical="center"/>
    </xf>
    <xf numFmtId="16" fontId="53" fillId="0" borderId="0" xfId="23" applyNumberFormat="1" applyFont="1" applyFill="1" applyBorder="1" applyAlignment="1">
      <alignment horizontal="center"/>
    </xf>
    <xf numFmtId="0" fontId="7" fillId="0" borderId="0" xfId="28" applyFont="1" applyFill="1" applyBorder="1" applyAlignment="1">
      <alignment horizontal="left" vertical="center"/>
    </xf>
    <xf numFmtId="0" fontId="9" fillId="0" borderId="0" xfId="23" applyFont="1" applyFill="1"/>
    <xf numFmtId="0" fontId="8" fillId="0" borderId="0" xfId="25" applyFont="1" applyFill="1" applyBorder="1"/>
    <xf numFmtId="0" fontId="18" fillId="0" borderId="0" xfId="25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Continuous"/>
    </xf>
    <xf numFmtId="0" fontId="10" fillId="0" borderId="0" xfId="24" applyFont="1" applyFill="1"/>
    <xf numFmtId="0" fontId="8" fillId="0" borderId="0" xfId="0" applyFont="1" applyFill="1" applyAlignment="1">
      <alignment horizontal="right"/>
    </xf>
    <xf numFmtId="1" fontId="54" fillId="0" borderId="0" xfId="28" applyNumberFormat="1" applyFont="1" applyFill="1" applyBorder="1" applyAlignment="1">
      <alignment horizontal="left" vertical="center"/>
    </xf>
    <xf numFmtId="0" fontId="49" fillId="0" borderId="0" xfId="28" applyFont="1" applyFill="1" applyAlignment="1">
      <alignment vertical="center"/>
    </xf>
    <xf numFmtId="0" fontId="9" fillId="0" borderId="0" xfId="28" applyFont="1" applyFill="1" applyBorder="1" applyAlignment="1">
      <alignment horizontal="right" vertical="center"/>
    </xf>
    <xf numFmtId="0" fontId="9" fillId="0" borderId="0" xfId="23" applyFont="1" applyFill="1" applyAlignment="1">
      <alignment horizontal="left"/>
    </xf>
    <xf numFmtId="0" fontId="6" fillId="0" borderId="0" xfId="24" applyFont="1" applyFill="1" applyAlignment="1">
      <alignment horizontal="centerContinuous"/>
    </xf>
    <xf numFmtId="0" fontId="8" fillId="0" borderId="0" xfId="23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8" fillId="0" borderId="0" xfId="136" applyFont="1" applyFill="1" applyAlignment="1">
      <alignment horizontal="left" vertical="center"/>
    </xf>
    <xf numFmtId="0" fontId="6" fillId="0" borderId="0" xfId="135" applyFont="1" applyFill="1" applyAlignment="1">
      <alignment horizontal="left" vertical="center"/>
    </xf>
    <xf numFmtId="0" fontId="7" fillId="0" borderId="0" xfId="134" applyFont="1" applyFill="1" applyAlignment="1">
      <alignment horizontal="left" vertical="center"/>
    </xf>
    <xf numFmtId="0" fontId="7" fillId="0" borderId="0" xfId="23" applyFont="1" applyFill="1" applyAlignment="1">
      <alignment horizontal="left" vertical="center"/>
    </xf>
    <xf numFmtId="0" fontId="7" fillId="0" borderId="0" xfId="28" applyFont="1" applyFill="1" applyAlignment="1">
      <alignment horizontal="left" vertical="center"/>
    </xf>
    <xf numFmtId="0" fontId="5" fillId="0" borderId="0" xfId="27" applyFont="1"/>
    <xf numFmtId="0" fontId="5" fillId="0" borderId="0" xfId="27" applyFont="1" applyAlignme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 applyBorder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Border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Border="1" applyAlignment="1">
      <alignment vertical="center"/>
    </xf>
    <xf numFmtId="166" fontId="44" fillId="26" borderId="0" xfId="0" applyNumberFormat="1" applyFont="1" applyFill="1" applyBorder="1" applyAlignment="1">
      <alignment vertical="center"/>
    </xf>
    <xf numFmtId="0" fontId="63" fillId="26" borderId="0" xfId="0" applyFont="1" applyFill="1" applyBorder="1" applyAlignment="1">
      <alignment horizontal="left"/>
    </xf>
    <xf numFmtId="0" fontId="67" fillId="25" borderId="0" xfId="28" applyFont="1" applyFill="1" applyBorder="1" applyAlignment="1">
      <alignment horizontal="right" vertical="center"/>
    </xf>
    <xf numFmtId="0" fontId="68" fillId="24" borderId="0" xfId="26" applyFont="1" applyFill="1" applyBorder="1" applyAlignment="1">
      <alignment vertical="center"/>
    </xf>
    <xf numFmtId="0" fontId="5" fillId="25" borderId="0" xfId="24" applyFont="1" applyFill="1" applyBorder="1" applyAlignment="1">
      <alignment horizontal="left"/>
    </xf>
    <xf numFmtId="0" fontId="5" fillId="25" borderId="0" xfId="24" applyFont="1" applyFill="1" applyBorder="1"/>
    <xf numFmtId="0" fontId="5" fillId="25" borderId="0" xfId="23" applyFont="1" applyFill="1"/>
    <xf numFmtId="0" fontId="43" fillId="24" borderId="0" xfId="26" applyFont="1" applyFill="1" applyBorder="1" applyAlignment="1">
      <alignment vertical="center"/>
    </xf>
    <xf numFmtId="0" fontId="58" fillId="24" borderId="0" xfId="26" applyFont="1" applyFill="1" applyBorder="1" applyAlignment="1">
      <alignment vertical="center"/>
    </xf>
    <xf numFmtId="0" fontId="69" fillId="24" borderId="0" xfId="23" applyFont="1" applyFill="1" applyBorder="1" applyAlignment="1">
      <alignment horizontal="right" vertical="center"/>
    </xf>
    <xf numFmtId="0" fontId="46" fillId="24" borderId="0" xfId="26" applyFont="1" applyFill="1" applyBorder="1" applyAlignment="1">
      <alignment vertical="center"/>
    </xf>
    <xf numFmtId="0" fontId="56" fillId="24" borderId="0" xfId="26" applyFont="1" applyFill="1" applyBorder="1" applyAlignment="1">
      <alignment vertical="center"/>
    </xf>
    <xf numFmtId="0" fontId="70" fillId="24" borderId="0" xfId="23" applyFont="1" applyFill="1" applyBorder="1" applyAlignment="1">
      <alignment horizontal="right" vertical="center"/>
    </xf>
    <xf numFmtId="0" fontId="5" fillId="25" borderId="0" xfId="23" applyFont="1" applyFill="1" applyBorder="1"/>
    <xf numFmtId="0" fontId="71" fillId="24" borderId="0" xfId="26" applyFont="1" applyFill="1" applyBorder="1" applyAlignment="1">
      <alignment vertical="center"/>
    </xf>
    <xf numFmtId="165" fontId="71" fillId="25" borderId="0" xfId="24" applyNumberFormat="1" applyFont="1" applyFill="1" applyBorder="1" applyAlignment="1">
      <alignment horizontal="left"/>
    </xf>
    <xf numFmtId="0" fontId="14" fillId="25" borderId="0" xfId="23" applyFont="1" applyFill="1" applyBorder="1" applyAlignment="1">
      <alignment vertical="center"/>
    </xf>
    <xf numFmtId="0" fontId="58" fillId="25" borderId="0" xfId="0" applyFont="1" applyFill="1" applyBorder="1" applyAlignment="1">
      <alignment horizontal="center"/>
    </xf>
    <xf numFmtId="0" fontId="56" fillId="25" borderId="0" xfId="0" applyFont="1" applyFill="1" applyBorder="1" applyAlignment="1">
      <alignment horizontal="center"/>
    </xf>
    <xf numFmtId="0" fontId="68" fillId="25" borderId="0" xfId="28" applyFont="1" applyFill="1" applyBorder="1" applyAlignment="1">
      <alignment horizontal="left" vertical="center"/>
    </xf>
    <xf numFmtId="0" fontId="73" fillId="24" borderId="0" xfId="23" applyFont="1" applyFill="1" applyBorder="1" applyAlignment="1">
      <alignment horizontal="right" vertical="center"/>
    </xf>
    <xf numFmtId="0" fontId="61" fillId="25" borderId="0" xfId="23" applyFont="1" applyFill="1" applyBorder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Border="1" applyAlignment="1">
      <alignment horizontal="center" vertical="center"/>
    </xf>
    <xf numFmtId="0" fontId="74" fillId="26" borderId="0" xfId="27" applyFont="1" applyFill="1" applyBorder="1" applyAlignment="1">
      <alignment horizontal="center" vertical="center"/>
    </xf>
    <xf numFmtId="16" fontId="74" fillId="0" borderId="0" xfId="27" applyNumberFormat="1" applyFont="1" applyBorder="1" applyAlignment="1">
      <alignment horizontal="center" vertical="center"/>
    </xf>
    <xf numFmtId="16" fontId="74" fillId="26" borderId="0" xfId="0" applyNumberFormat="1" applyFont="1" applyFill="1" applyBorder="1" applyAlignment="1">
      <alignment horizontal="center" vertical="center"/>
    </xf>
    <xf numFmtId="0" fontId="5" fillId="0" borderId="0" xfId="27" applyFont="1" applyBorder="1"/>
    <xf numFmtId="0" fontId="44" fillId="0" borderId="0" xfId="23" applyFont="1" applyFill="1" applyBorder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 wrapText="1"/>
    </xf>
    <xf numFmtId="0" fontId="60" fillId="0" borderId="0" xfId="27" applyFont="1" applyFill="1" applyBorder="1" applyAlignment="1">
      <alignment horizontal="center" vertical="center" wrapText="1"/>
    </xf>
    <xf numFmtId="0" fontId="5" fillId="0" borderId="0" xfId="27" applyFont="1" applyBorder="1" applyAlignment="1">
      <alignment vertical="center"/>
    </xf>
    <xf numFmtId="0" fontId="5" fillId="0" borderId="0" xfId="27" applyFont="1" applyAlignment="1">
      <alignment vertical="center"/>
    </xf>
    <xf numFmtId="0" fontId="60" fillId="0" borderId="0" xfId="27" applyFont="1" applyBorder="1" applyAlignment="1">
      <alignment vertical="center"/>
    </xf>
    <xf numFmtId="16" fontId="56" fillId="26" borderId="0" xfId="24" applyNumberFormat="1" applyFont="1" applyFill="1" applyBorder="1" applyAlignment="1">
      <alignment horizontal="center" vertical="center"/>
    </xf>
    <xf numFmtId="166" fontId="56" fillId="24" borderId="0" xfId="0" applyNumberFormat="1" applyFont="1" applyFill="1" applyBorder="1" applyAlignment="1">
      <alignment horizontal="center" vertical="center"/>
    </xf>
    <xf numFmtId="16" fontId="56" fillId="0" borderId="0" xfId="24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16" fontId="75" fillId="0" borderId="0" xfId="27" quotePrefix="1" applyNumberFormat="1" applyFont="1" applyFill="1" applyBorder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Border="1" applyAlignment="1">
      <alignment vertical="center"/>
    </xf>
    <xf numFmtId="0" fontId="68" fillId="25" borderId="0" xfId="28" applyFont="1" applyFill="1" applyBorder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Border="1" applyAlignment="1">
      <alignment horizontal="center" vertical="center"/>
    </xf>
    <xf numFmtId="0" fontId="44" fillId="0" borderId="0" xfId="24" applyFont="1" applyFill="1" applyAlignment="1">
      <alignment horizontal="left"/>
    </xf>
    <xf numFmtId="165" fontId="46" fillId="25" borderId="0" xfId="24" applyNumberFormat="1" applyFont="1" applyFill="1" applyBorder="1" applyAlignment="1">
      <alignment horizontal="left"/>
    </xf>
    <xf numFmtId="0" fontId="78" fillId="25" borderId="0" xfId="23" applyFont="1" applyFill="1" applyBorder="1" applyAlignment="1">
      <alignment vertical="center"/>
    </xf>
    <xf numFmtId="0" fontId="46" fillId="25" borderId="0" xfId="0" applyFont="1" applyFill="1" applyBorder="1" applyAlignment="1">
      <alignment horizontal="center"/>
    </xf>
    <xf numFmtId="16" fontId="78" fillId="25" borderId="0" xfId="23" applyNumberFormat="1" applyFont="1" applyFill="1" applyBorder="1"/>
    <xf numFmtId="0" fontId="78" fillId="0" borderId="0" xfId="27" applyFont="1" applyBorder="1"/>
    <xf numFmtId="0" fontId="78" fillId="0" borderId="0" xfId="27" applyFont="1"/>
    <xf numFmtId="16" fontId="5" fillId="25" borderId="0" xfId="23" applyNumberFormat="1" applyFont="1" applyFill="1" applyBorder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Fill="1" applyBorder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Border="1" applyAlignment="1">
      <alignment vertical="center"/>
    </xf>
    <xf numFmtId="0" fontId="5" fillId="0" borderId="0" xfId="132" applyFont="1"/>
    <xf numFmtId="0" fontId="5" fillId="0" borderId="0" xfId="132" applyFont="1" applyAlignme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" fillId="0" borderId="0" xfId="132" applyFont="1" applyBorder="1"/>
    <xf numFmtId="0" fontId="57" fillId="0" borderId="0" xfId="132" applyFont="1" applyBorder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/>
    <xf numFmtId="0" fontId="57" fillId="0" borderId="0" xfId="132" applyFont="1" applyAlignment="1">
      <alignment horizontal="center"/>
    </xf>
    <xf numFmtId="0" fontId="57" fillId="0" borderId="0" xfId="132" applyFont="1"/>
    <xf numFmtId="2" fontId="56" fillId="0" borderId="0" xfId="132" applyNumberFormat="1" applyFont="1" applyFill="1" applyBorder="1" applyAlignment="1">
      <alignment horizontal="left"/>
    </xf>
    <xf numFmtId="0" fontId="44" fillId="0" borderId="0" xfId="133" applyFont="1" applyFill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Border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Border="1" applyAlignment="1">
      <alignment horizontal="center"/>
    </xf>
    <xf numFmtId="0" fontId="5" fillId="26" borderId="0" xfId="132" applyFont="1" applyFill="1" applyBorder="1"/>
    <xf numFmtId="0" fontId="56" fillId="0" borderId="0" xfId="132" applyFont="1" applyAlignment="1"/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Border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Border="1" applyAlignment="1">
      <alignment horizontal="center"/>
    </xf>
    <xf numFmtId="0" fontId="42" fillId="0" borderId="0" xfId="132" applyFont="1" applyFill="1"/>
    <xf numFmtId="0" fontId="5" fillId="0" borderId="0" xfId="132" applyFont="1" applyFill="1"/>
    <xf numFmtId="0" fontId="5" fillId="0" borderId="0" xfId="132" applyFont="1" applyBorder="1" applyAlignment="1"/>
    <xf numFmtId="0" fontId="75" fillId="0" borderId="0" xfId="27" applyFont="1" applyBorder="1" applyAlignment="1">
      <alignment horizontal="left" vertical="center"/>
    </xf>
    <xf numFmtId="0" fontId="56" fillId="28" borderId="0" xfId="133" applyFont="1" applyFill="1" applyBorder="1" applyAlignment="1">
      <alignment horizontal="center"/>
    </xf>
    <xf numFmtId="0" fontId="68" fillId="24" borderId="0" xfId="135" applyFont="1" applyFill="1" applyBorder="1" applyAlignment="1">
      <alignment vertical="center"/>
    </xf>
    <xf numFmtId="0" fontId="64" fillId="24" borderId="0" xfId="135" applyFont="1" applyFill="1" applyBorder="1" applyAlignment="1">
      <alignment vertical="center"/>
    </xf>
    <xf numFmtId="0" fontId="44" fillId="26" borderId="0" xfId="136" applyFont="1" applyFill="1" applyBorder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56" fillId="28" borderId="0" xfId="133" applyFont="1" applyFill="1" applyBorder="1" applyAlignment="1">
      <alignment horizontal="center"/>
    </xf>
    <xf numFmtId="0" fontId="79" fillId="25" borderId="0" xfId="133" applyFont="1" applyFill="1" applyBorder="1" applyAlignment="1">
      <alignment horizontal="right"/>
    </xf>
    <xf numFmtId="164" fontId="5" fillId="25" borderId="0" xfId="133" applyNumberFormat="1" applyFont="1" applyFill="1" applyBorder="1"/>
    <xf numFmtId="0" fontId="5" fillId="25" borderId="0" xfId="133" applyFont="1" applyFill="1" applyBorder="1"/>
    <xf numFmtId="0" fontId="5" fillId="25" borderId="0" xfId="134" applyFont="1" applyFill="1" applyBorder="1"/>
    <xf numFmtId="0" fontId="5" fillId="25" borderId="0" xfId="134" applyFont="1" applyFill="1"/>
    <xf numFmtId="0" fontId="67" fillId="25" borderId="0" xfId="136" applyFont="1" applyFill="1" applyBorder="1" applyAlignment="1">
      <alignment horizontal="right" vertical="center"/>
    </xf>
    <xf numFmtId="0" fontId="43" fillId="24" borderId="0" xfId="135" applyFont="1" applyFill="1" applyBorder="1" applyAlignment="1">
      <alignment vertical="center"/>
    </xf>
    <xf numFmtId="0" fontId="14" fillId="25" borderId="0" xfId="134" applyFont="1" applyFill="1" applyBorder="1" applyAlignment="1">
      <alignment vertical="center"/>
    </xf>
    <xf numFmtId="0" fontId="71" fillId="24" borderId="0" xfId="135" applyFont="1" applyFill="1" applyBorder="1" applyAlignment="1">
      <alignment vertical="center"/>
    </xf>
    <xf numFmtId="0" fontId="73" fillId="30" borderId="0" xfId="134" applyFont="1" applyFill="1" applyBorder="1" applyAlignment="1">
      <alignment horizontal="right" vertical="center"/>
    </xf>
    <xf numFmtId="16" fontId="5" fillId="25" borderId="0" xfId="134" applyNumberFormat="1" applyFont="1" applyFill="1" applyBorder="1"/>
    <xf numFmtId="0" fontId="68" fillId="25" borderId="0" xfId="136" applyFont="1" applyFill="1" applyBorder="1" applyAlignment="1">
      <alignment horizontal="left" vertical="center"/>
    </xf>
    <xf numFmtId="0" fontId="61" fillId="24" borderId="0" xfId="135" applyFont="1" applyFill="1" applyBorder="1" applyAlignment="1">
      <alignment vertical="center"/>
    </xf>
    <xf numFmtId="0" fontId="73" fillId="24" borderId="0" xfId="134" applyFont="1" applyFill="1" applyBorder="1" applyAlignment="1">
      <alignment horizontal="right" vertical="center"/>
    </xf>
    <xf numFmtId="0" fontId="61" fillId="25" borderId="0" xfId="134" applyFont="1" applyFill="1" applyBorder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Border="1" applyAlignment="1">
      <alignment vertical="center"/>
    </xf>
    <xf numFmtId="1" fontId="80" fillId="25" borderId="0" xfId="136" applyNumberFormat="1" applyFont="1" applyFill="1" applyBorder="1" applyAlignment="1">
      <alignment horizontal="left" vertical="center"/>
    </xf>
    <xf numFmtId="1" fontId="81" fillId="25" borderId="0" xfId="136" applyNumberFormat="1" applyFont="1" applyFill="1" applyBorder="1" applyAlignment="1">
      <alignment horizontal="left" vertical="center"/>
    </xf>
    <xf numFmtId="16" fontId="42" fillId="25" borderId="0" xfId="136" quotePrefix="1" applyNumberFormat="1" applyFont="1" applyFill="1" applyBorder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Border="1" applyAlignment="1">
      <alignment horizontal="left"/>
    </xf>
    <xf numFmtId="0" fontId="5" fillId="25" borderId="0" xfId="133" applyFont="1" applyFill="1"/>
    <xf numFmtId="0" fontId="79" fillId="25" borderId="0" xfId="134" applyFont="1" applyFill="1" applyBorder="1" applyAlignment="1">
      <alignment horizontal="right" vertical="center"/>
    </xf>
    <xf numFmtId="0" fontId="66" fillId="24" borderId="0" xfId="135" applyFont="1" applyFill="1" applyBorder="1" applyAlignment="1">
      <alignment vertical="center"/>
    </xf>
    <xf numFmtId="0" fontId="45" fillId="24" borderId="0" xfId="135" applyFont="1" applyFill="1" applyBorder="1" applyAlignment="1">
      <alignment vertical="center"/>
    </xf>
    <xf numFmtId="0" fontId="84" fillId="28" borderId="0" xfId="133" applyFont="1" applyFill="1"/>
    <xf numFmtId="0" fontId="56" fillId="24" borderId="0" xfId="135" applyFont="1" applyFill="1" applyBorder="1" applyAlignment="1">
      <alignment vertical="center"/>
    </xf>
    <xf numFmtId="0" fontId="70" fillId="24" borderId="0" xfId="134" applyFont="1" applyFill="1" applyBorder="1" applyAlignment="1">
      <alignment horizontal="right" vertical="center"/>
    </xf>
    <xf numFmtId="16" fontId="43" fillId="25" borderId="0" xfId="133" applyNumberFormat="1" applyFont="1" applyFill="1" applyBorder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Border="1" applyAlignment="1">
      <alignment horizontal="left" vertical="center"/>
    </xf>
    <xf numFmtId="0" fontId="68" fillId="24" borderId="0" xfId="26" applyFont="1" applyFill="1" applyBorder="1" applyAlignment="1">
      <alignment horizontal="left" vertical="center"/>
    </xf>
    <xf numFmtId="0" fontId="46" fillId="24" borderId="0" xfId="26" applyFont="1" applyFill="1" applyBorder="1" applyAlignment="1">
      <alignment horizontal="left" vertical="center"/>
    </xf>
    <xf numFmtId="0" fontId="74" fillId="24" borderId="0" xfId="26" applyFont="1" applyFill="1" applyBorder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Fill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4" fillId="0" borderId="14" xfId="27" applyFont="1" applyFill="1" applyBorder="1" applyAlignment="1">
      <alignment horizontal="center" vertical="center"/>
    </xf>
    <xf numFmtId="0" fontId="56" fillId="28" borderId="0" xfId="133" applyFont="1" applyFill="1" applyBorder="1" applyAlignment="1">
      <alignment horizontal="center"/>
    </xf>
    <xf numFmtId="0" fontId="43" fillId="0" borderId="0" xfId="27" applyFont="1" applyBorder="1"/>
    <xf numFmtId="0" fontId="61" fillId="0" borderId="0" xfId="27" applyFont="1" applyBorder="1"/>
    <xf numFmtId="0" fontId="61" fillId="26" borderId="0" xfId="27" applyFont="1" applyFill="1" applyBorder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Fill="1" applyBorder="1" applyAlignment="1">
      <alignment vertical="center"/>
    </xf>
    <xf numFmtId="166" fontId="44" fillId="0" borderId="23" xfId="0" applyNumberFormat="1" applyFont="1" applyFill="1" applyBorder="1" applyAlignment="1">
      <alignment horizontal="center" vertical="center"/>
    </xf>
    <xf numFmtId="166" fontId="44" fillId="0" borderId="21" xfId="0" applyNumberFormat="1" applyFont="1" applyFill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Fill="1" applyBorder="1" applyAlignment="1">
      <alignment horizontal="center" vertical="center"/>
    </xf>
    <xf numFmtId="0" fontId="44" fillId="0" borderId="19" xfId="27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Fill="1" applyBorder="1" applyAlignment="1">
      <alignment horizontal="left" vertical="center"/>
    </xf>
    <xf numFmtId="16" fontId="74" fillId="26" borderId="0" xfId="24" applyNumberFormat="1" applyFont="1" applyFill="1" applyBorder="1" applyAlignment="1">
      <alignment horizontal="left" vertical="center"/>
    </xf>
    <xf numFmtId="16" fontId="74" fillId="0" borderId="0" xfId="24" applyNumberFormat="1" applyFont="1" applyFill="1" applyBorder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6" fillId="24" borderId="0" xfId="26" applyFont="1" applyFill="1" applyBorder="1" applyAlignment="1">
      <alignment horizontal="left" vertical="center"/>
    </xf>
    <xf numFmtId="0" fontId="71" fillId="24" borderId="0" xfId="26" applyFont="1" applyFill="1" applyBorder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Fill="1" applyBorder="1" applyAlignment="1">
      <alignment horizontal="center" vertical="center" wrapText="1"/>
    </xf>
    <xf numFmtId="0" fontId="56" fillId="0" borderId="0" xfId="27" applyFont="1" applyFill="1" applyBorder="1" applyAlignment="1"/>
    <xf numFmtId="0" fontId="56" fillId="0" borderId="0" xfId="27" applyFont="1" applyAlignment="1">
      <alignment horizontal="center"/>
    </xf>
    <xf numFmtId="0" fontId="5" fillId="24" borderId="0" xfId="28" applyFont="1" applyFill="1" applyAlignment="1">
      <alignment horizontal="center"/>
    </xf>
    <xf numFmtId="0" fontId="5" fillId="25" borderId="0" xfId="23" applyFont="1" applyFill="1" applyBorder="1" applyAlignment="1">
      <alignment horizontal="center"/>
    </xf>
    <xf numFmtId="0" fontId="5" fillId="25" borderId="0" xfId="23" applyFont="1" applyFill="1" applyBorder="1" applyAlignment="1">
      <alignment horizontal="left"/>
    </xf>
    <xf numFmtId="0" fontId="58" fillId="25" borderId="0" xfId="0" applyFont="1" applyFill="1" applyBorder="1" applyAlignment="1">
      <alignment horizontal="left"/>
    </xf>
    <xf numFmtId="0" fontId="61" fillId="25" borderId="0" xfId="23" applyFont="1" applyFill="1" applyBorder="1" applyAlignment="1">
      <alignment horizontal="left"/>
    </xf>
    <xf numFmtId="0" fontId="61" fillId="25" borderId="0" xfId="23" applyFont="1" applyFill="1" applyBorder="1" applyAlignment="1"/>
    <xf numFmtId="0" fontId="58" fillId="25" borderId="0" xfId="0" applyFont="1" applyFill="1" applyBorder="1" applyAlignment="1"/>
    <xf numFmtId="0" fontId="63" fillId="26" borderId="0" xfId="0" applyFont="1" applyFill="1" applyBorder="1" applyAlignment="1"/>
    <xf numFmtId="0" fontId="61" fillId="0" borderId="0" xfId="27" applyFont="1" applyAlignment="1"/>
    <xf numFmtId="0" fontId="5" fillId="25" borderId="0" xfId="23" applyFont="1" applyFill="1" applyBorder="1" applyAlignment="1"/>
    <xf numFmtId="0" fontId="56" fillId="25" borderId="0" xfId="0" applyFont="1" applyFill="1" applyBorder="1" applyAlignment="1"/>
    <xf numFmtId="0" fontId="46" fillId="25" borderId="0" xfId="0" applyFont="1" applyFill="1" applyBorder="1" applyAlignment="1"/>
    <xf numFmtId="0" fontId="68" fillId="24" borderId="0" xfId="26" applyFont="1" applyFill="1" applyBorder="1" applyAlignment="1">
      <alignment horizontal="center" vertical="center"/>
    </xf>
    <xf numFmtId="0" fontId="56" fillId="24" borderId="0" xfId="26" applyFont="1" applyFill="1" applyBorder="1" applyAlignment="1">
      <alignment horizontal="center" vertical="center"/>
    </xf>
    <xf numFmtId="0" fontId="71" fillId="24" borderId="0" xfId="26" applyFont="1" applyFill="1" applyBorder="1" applyAlignment="1">
      <alignment horizontal="center" vertical="center"/>
    </xf>
    <xf numFmtId="0" fontId="58" fillId="24" borderId="0" xfId="26" applyFont="1" applyFill="1" applyBorder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Border="1" applyAlignment="1">
      <alignment horizontal="center" vertical="center"/>
    </xf>
    <xf numFmtId="0" fontId="46" fillId="24" borderId="0" xfId="26" applyFont="1" applyFill="1" applyBorder="1" applyAlignment="1">
      <alignment horizontal="center" vertical="center"/>
    </xf>
    <xf numFmtId="2" fontId="5" fillId="25" borderId="0" xfId="23" applyNumberFormat="1" applyFont="1" applyFill="1" applyBorder="1" applyAlignment="1">
      <alignment horizontal="left"/>
    </xf>
    <xf numFmtId="2" fontId="56" fillId="0" borderId="0" xfId="132" applyNumberFormat="1" applyFont="1" applyFill="1" applyBorder="1" applyAlignment="1"/>
    <xf numFmtId="0" fontId="5" fillId="25" borderId="0" xfId="134" applyFont="1" applyFill="1" applyBorder="1" applyAlignment="1"/>
    <xf numFmtId="0" fontId="61" fillId="25" borderId="0" xfId="134" applyFont="1" applyFill="1" applyBorder="1" applyAlignment="1"/>
    <xf numFmtId="0" fontId="82" fillId="31" borderId="0" xfId="0" applyFont="1" applyFill="1" applyAlignment="1"/>
    <xf numFmtId="0" fontId="44" fillId="0" borderId="0" xfId="132" applyFont="1" applyBorder="1"/>
    <xf numFmtId="0" fontId="74" fillId="0" borderId="0" xfId="132" applyFont="1" applyBorder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Fill="1" applyBorder="1" applyAlignment="1">
      <alignment horizontal="center" vertical="center"/>
    </xf>
    <xf numFmtId="0" fontId="44" fillId="0" borderId="29" xfId="132" applyFont="1" applyFill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Border="1" applyAlignment="1">
      <alignment horizontal="left" vertical="center"/>
    </xf>
    <xf numFmtId="0" fontId="43" fillId="24" borderId="0" xfId="135" applyFont="1" applyFill="1" applyBorder="1" applyAlignment="1">
      <alignment horizontal="left" vertical="center"/>
    </xf>
    <xf numFmtId="0" fontId="66" fillId="24" borderId="0" xfId="135" applyFont="1" applyFill="1" applyBorder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Border="1" applyAlignment="1">
      <alignment horizontal="left"/>
    </xf>
    <xf numFmtId="0" fontId="5" fillId="25" borderId="0" xfId="134" applyFont="1" applyFill="1" applyBorder="1" applyAlignment="1">
      <alignment horizontal="left"/>
    </xf>
    <xf numFmtId="16" fontId="43" fillId="25" borderId="0" xfId="133" applyNumberFormat="1" applyFont="1" applyFill="1" applyBorder="1" applyAlignment="1">
      <alignment horizontal="left"/>
    </xf>
    <xf numFmtId="0" fontId="56" fillId="25" borderId="0" xfId="0" applyFont="1" applyFill="1" applyBorder="1" applyAlignment="1">
      <alignment horizontal="left"/>
    </xf>
    <xf numFmtId="0" fontId="61" fillId="25" borderId="0" xfId="134" applyFont="1" applyFill="1" applyBorder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Border="1" applyAlignment="1">
      <alignment vertical="center"/>
    </xf>
    <xf numFmtId="0" fontId="56" fillId="24" borderId="0" xfId="135" applyFont="1" applyFill="1" applyBorder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 applyBorder="1" applyAlignment="1"/>
    <xf numFmtId="0" fontId="60" fillId="0" borderId="12" xfId="0" applyFont="1" applyBorder="1" applyAlignment="1">
      <alignment vertical="center"/>
    </xf>
    <xf numFmtId="0" fontId="56" fillId="0" borderId="0" xfId="27" applyFont="1" applyFill="1" applyBorder="1" applyAlignment="1">
      <alignment horizontal="left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Fill="1" applyBorder="1" applyAlignment="1">
      <alignment horizontal="center" vertical="center" wrapText="1"/>
    </xf>
    <xf numFmtId="0" fontId="74" fillId="26" borderId="0" xfId="27" applyFont="1" applyFill="1" applyBorder="1" applyAlignment="1">
      <alignment horizontal="left" vertical="center"/>
    </xf>
    <xf numFmtId="16" fontId="74" fillId="26" borderId="0" xfId="0" applyNumberFormat="1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vertical="center"/>
    </xf>
    <xf numFmtId="0" fontId="44" fillId="0" borderId="31" xfId="132" applyFont="1" applyFill="1" applyBorder="1" applyAlignment="1">
      <alignment horizontal="center" vertical="center"/>
    </xf>
    <xf numFmtId="0" fontId="44" fillId="28" borderId="14" xfId="134" applyFont="1" applyFill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Fill="1" applyBorder="1" applyAlignment="1">
      <alignment horizontal="center" vertical="center" wrapText="1"/>
    </xf>
    <xf numFmtId="0" fontId="44" fillId="0" borderId="14" xfId="132" applyFont="1" applyFill="1" applyBorder="1" applyAlignment="1">
      <alignment horizontal="center" vertical="center" wrapText="1"/>
    </xf>
    <xf numFmtId="0" fontId="44" fillId="0" borderId="35" xfId="132" applyFont="1" applyFill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Border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/>
    </xf>
    <xf numFmtId="16" fontId="75" fillId="26" borderId="22" xfId="27" quotePrefix="1" applyNumberFormat="1" applyFont="1" applyFill="1" applyBorder="1" applyAlignment="1">
      <alignment horizontal="center"/>
    </xf>
    <xf numFmtId="0" fontId="61" fillId="25" borderId="24" xfId="27" applyFont="1" applyFill="1" applyBorder="1" applyAlignment="1"/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Fill="1" applyBorder="1" applyAlignment="1">
      <alignment horizontal="left"/>
    </xf>
    <xf numFmtId="0" fontId="44" fillId="0" borderId="26" xfId="132" applyFont="1" applyFill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Border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Fill="1" applyBorder="1" applyAlignment="1">
      <alignment horizontal="center" vertical="center"/>
    </xf>
    <xf numFmtId="166" fontId="74" fillId="0" borderId="37" xfId="0" applyNumberFormat="1" applyFont="1" applyFill="1" applyBorder="1" applyAlignment="1">
      <alignment vertical="center"/>
    </xf>
    <xf numFmtId="166" fontId="74" fillId="0" borderId="41" xfId="0" applyNumberFormat="1" applyFont="1" applyFill="1" applyBorder="1" applyAlignment="1">
      <alignment vertical="center"/>
    </xf>
    <xf numFmtId="0" fontId="5" fillId="0" borderId="41" xfId="132" applyFont="1" applyBorder="1" applyAlignment="1"/>
    <xf numFmtId="0" fontId="5" fillId="0" borderId="42" xfId="132" applyFont="1" applyBorder="1" applyAlignment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Fill="1" applyBorder="1" applyAlignment="1">
      <alignment horizontal="center" vertical="center"/>
    </xf>
    <xf numFmtId="166" fontId="74" fillId="0" borderId="32" xfId="0" applyNumberFormat="1" applyFont="1" applyFill="1" applyBorder="1" applyAlignment="1">
      <alignment horizontal="center" vertical="center"/>
    </xf>
    <xf numFmtId="0" fontId="43" fillId="25" borderId="0" xfId="132" applyFont="1" applyFill="1" applyBorder="1" applyAlignment="1"/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Fill="1" applyBorder="1" applyAlignment="1">
      <alignment vertical="center"/>
    </xf>
    <xf numFmtId="166" fontId="74" fillId="0" borderId="30" xfId="0" applyNumberFormat="1" applyFont="1" applyFill="1" applyBorder="1" applyAlignment="1">
      <alignment vertical="center"/>
    </xf>
    <xf numFmtId="0" fontId="63" fillId="26" borderId="30" xfId="0" applyFont="1" applyFill="1" applyBorder="1" applyAlignment="1"/>
    <xf numFmtId="0" fontId="63" fillId="26" borderId="31" xfId="0" applyFont="1" applyFill="1" applyBorder="1" applyAlignment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43" fillId="0" borderId="0" xfId="132" applyFont="1" applyBorder="1"/>
    <xf numFmtId="0" fontId="61" fillId="0" borderId="0" xfId="132" applyFont="1" applyBorder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Fill="1" applyBorder="1" applyAlignment="1">
      <alignment horizontal="center"/>
    </xf>
    <xf numFmtId="16" fontId="63" fillId="0" borderId="0" xfId="133" quotePrefix="1" applyNumberFormat="1" applyFont="1" applyBorder="1" applyAlignment="1">
      <alignment horizontal="center"/>
    </xf>
    <xf numFmtId="0" fontId="5" fillId="25" borderId="0" xfId="133" applyFont="1" applyFill="1" applyBorder="1" applyAlignment="1">
      <alignment horizontal="left"/>
    </xf>
    <xf numFmtId="0" fontId="61" fillId="0" borderId="0" xfId="132" applyFont="1" applyAlignment="1"/>
    <xf numFmtId="0" fontId="46" fillId="24" borderId="0" xfId="135" applyFont="1" applyFill="1" applyBorder="1" applyAlignment="1">
      <alignment vertical="center"/>
    </xf>
    <xf numFmtId="0" fontId="71" fillId="24" borderId="0" xfId="135" applyFont="1" applyFill="1" applyBorder="1" applyAlignment="1">
      <alignment horizontal="left" vertical="center"/>
    </xf>
    <xf numFmtId="165" fontId="71" fillId="25" borderId="0" xfId="133" applyNumberFormat="1" applyFont="1" applyFill="1" applyBorder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Border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8" borderId="41" xfId="134" applyFont="1" applyFill="1" applyBorder="1" applyAlignment="1">
      <alignment vertical="center" wrapText="1"/>
    </xf>
    <xf numFmtId="0" fontId="44" fillId="29" borderId="37" xfId="134" applyFont="1" applyFill="1" applyBorder="1" applyAlignment="1">
      <alignment horizontal="center" vertical="center" wrapText="1"/>
    </xf>
    <xf numFmtId="165" fontId="47" fillId="25" borderId="32" xfId="133" applyNumberFormat="1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Border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Border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Fill="1" applyBorder="1" applyAlignment="1">
      <alignment vertical="center"/>
    </xf>
    <xf numFmtId="0" fontId="5" fillId="0" borderId="38" xfId="132" applyFont="1" applyBorder="1" applyAlignment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48" xfId="134" applyFont="1" applyFill="1" applyBorder="1" applyAlignment="1">
      <alignment vertical="center"/>
    </xf>
    <xf numFmtId="0" fontId="44" fillId="28" borderId="50" xfId="134" applyFont="1" applyFill="1" applyBorder="1" applyAlignment="1">
      <alignment vertical="center" wrapText="1"/>
    </xf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32" xfId="133" applyNumberFormat="1" applyFont="1" applyFill="1" applyBorder="1" applyAlignment="1">
      <alignment horizontal="center" vertical="center" wrapText="1"/>
    </xf>
    <xf numFmtId="165" fontId="44" fillId="0" borderId="0" xfId="133" applyNumberFormat="1" applyFont="1" applyFill="1" applyBorder="1" applyAlignment="1">
      <alignment horizontal="center" vertical="center"/>
    </xf>
    <xf numFmtId="165" fontId="44" fillId="0" borderId="32" xfId="133" applyNumberFormat="1" applyFont="1" applyFill="1" applyBorder="1" applyAlignment="1">
      <alignment horizontal="center" vertical="center"/>
    </xf>
    <xf numFmtId="166" fontId="46" fillId="0" borderId="38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0" fillId="0" borderId="0" xfId="0" applyFill="1"/>
    <xf numFmtId="0" fontId="89" fillId="0" borderId="0" xfId="132" applyFont="1" applyFill="1"/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Border="1" applyAlignment="1">
      <alignment horizontal="center" wrapText="1"/>
    </xf>
    <xf numFmtId="0" fontId="43" fillId="25" borderId="32" xfId="132" applyFont="1" applyFill="1" applyBorder="1" applyAlignment="1">
      <alignment wrapText="1"/>
    </xf>
    <xf numFmtId="16" fontId="75" fillId="26" borderId="49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50" xfId="27" applyFont="1" applyFill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Fill="1" applyBorder="1" applyAlignment="1">
      <alignment horizontal="center"/>
    </xf>
    <xf numFmtId="16" fontId="74" fillId="0" borderId="0" xfId="0" applyNumberFormat="1" applyFont="1" applyBorder="1" applyAlignment="1">
      <alignment horizontal="left" vertical="center"/>
    </xf>
    <xf numFmtId="16" fontId="74" fillId="25" borderId="0" xfId="24" applyNumberFormat="1" applyFont="1" applyFill="1" applyBorder="1" applyAlignment="1">
      <alignment horizontal="left" vertical="center"/>
    </xf>
    <xf numFmtId="16" fontId="74" fillId="25" borderId="0" xfId="24" applyNumberFormat="1" applyFont="1" applyFill="1" applyBorder="1" applyAlignment="1">
      <alignment horizontal="center" vertical="center"/>
    </xf>
    <xf numFmtId="0" fontId="76" fillId="26" borderId="0" xfId="27" applyFont="1" applyFill="1" applyBorder="1" applyAlignment="1">
      <alignment horizontal="center" vertical="center"/>
    </xf>
    <xf numFmtId="16" fontId="76" fillId="0" borderId="0" xfId="27" quotePrefix="1" applyNumberFormat="1" applyFont="1" applyFill="1" applyBorder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6" fontId="91" fillId="25" borderId="38" xfId="0" applyNumberFormat="1" applyFont="1" applyFill="1" applyBorder="1" applyAlignment="1">
      <alignment horizontal="center" vertical="center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5" fontId="44" fillId="0" borderId="30" xfId="133" applyNumberFormat="1" applyFont="1" applyFill="1" applyBorder="1" applyAlignment="1">
      <alignment horizontal="center" vertical="center" wrapText="1"/>
    </xf>
    <xf numFmtId="165" fontId="44" fillId="0" borderId="31" xfId="133" applyNumberFormat="1" applyFont="1" applyFill="1" applyBorder="1" applyAlignment="1">
      <alignment horizontal="center" vertical="center"/>
    </xf>
    <xf numFmtId="166" fontId="46" fillId="0" borderId="30" xfId="0" applyNumberFormat="1" applyFont="1" applyFill="1" applyBorder="1" applyAlignment="1">
      <alignment horizontal="center" vertical="center"/>
    </xf>
    <xf numFmtId="165" fontId="44" fillId="0" borderId="30" xfId="133" applyNumberFormat="1" applyFont="1" applyFill="1" applyBorder="1" applyAlignment="1">
      <alignment horizontal="center" vertical="center"/>
    </xf>
    <xf numFmtId="166" fontId="46" fillId="0" borderId="39" xfId="0" applyNumberFormat="1" applyFont="1" applyFill="1" applyBorder="1" applyAlignment="1">
      <alignment horizontal="center" vertical="center"/>
    </xf>
    <xf numFmtId="16" fontId="74" fillId="0" borderId="32" xfId="0" applyNumberFormat="1" applyFont="1" applyBorder="1" applyAlignment="1">
      <alignment horizontal="left" vertical="center" wrapText="1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Fill="1" applyBorder="1" applyAlignment="1">
      <alignment horizontal="center" vertical="center"/>
    </xf>
    <xf numFmtId="0" fontId="5" fillId="0" borderId="32" xfId="132" applyFont="1" applyFill="1" applyBorder="1"/>
    <xf numFmtId="0" fontId="5" fillId="25" borderId="53" xfId="134" applyFont="1" applyFill="1" applyBorder="1" applyAlignment="1">
      <alignment horizontal="left"/>
    </xf>
    <xf numFmtId="165" fontId="44" fillId="24" borderId="32" xfId="133" applyNumberFormat="1" applyFont="1" applyFill="1" applyBorder="1" applyAlignment="1">
      <alignment horizontal="center" vertical="center" wrapText="1"/>
    </xf>
    <xf numFmtId="0" fontId="5" fillId="0" borderId="0" xfId="132" applyFont="1" applyBorder="1" applyAlignment="1">
      <alignment horizontal="left"/>
    </xf>
    <xf numFmtId="0" fontId="5" fillId="0" borderId="0" xfId="132" applyFont="1" applyBorder="1" applyAlignment="1">
      <alignment horizontal="center"/>
    </xf>
    <xf numFmtId="16" fontId="75" fillId="25" borderId="0" xfId="133" applyNumberFormat="1" applyFont="1" applyFill="1" applyBorder="1" applyAlignment="1">
      <alignment horizontal="left" wrapText="1"/>
    </xf>
    <xf numFmtId="16" fontId="75" fillId="25" borderId="0" xfId="133" applyNumberFormat="1" applyFont="1" applyFill="1" applyBorder="1" applyAlignment="1">
      <alignment horizontal="center"/>
    </xf>
    <xf numFmtId="0" fontId="88" fillId="25" borderId="0" xfId="132" quotePrefix="1" applyFont="1" applyFill="1" applyBorder="1" applyAlignment="1">
      <alignment horizontal="center"/>
    </xf>
    <xf numFmtId="16" fontId="75" fillId="25" borderId="0" xfId="132" applyNumberFormat="1" applyFont="1" applyFill="1" applyBorder="1" applyAlignment="1">
      <alignment horizontal="center"/>
    </xf>
    <xf numFmtId="0" fontId="75" fillId="25" borderId="0" xfId="132" quotePrefix="1" applyFont="1" applyFill="1" applyBorder="1" applyAlignment="1">
      <alignment horizontal="center"/>
    </xf>
    <xf numFmtId="165" fontId="44" fillId="24" borderId="30" xfId="133" applyNumberFormat="1" applyFont="1" applyFill="1" applyBorder="1" applyAlignment="1">
      <alignment horizontal="center" vertical="center"/>
    </xf>
    <xf numFmtId="165" fontId="44" fillId="0" borderId="0" xfId="133" applyNumberFormat="1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left" vertical="center" wrapText="1"/>
    </xf>
    <xf numFmtId="0" fontId="60" fillId="25" borderId="0" xfId="0" applyFont="1" applyFill="1" applyBorder="1" applyAlignment="1">
      <alignment vertical="center" wrapText="1"/>
    </xf>
    <xf numFmtId="16" fontId="60" fillId="25" borderId="0" xfId="132" applyNumberFormat="1" applyFont="1" applyFill="1" applyBorder="1" applyAlignment="1">
      <alignment horizontal="center"/>
    </xf>
    <xf numFmtId="16" fontId="60" fillId="25" borderId="0" xfId="132" quotePrefix="1" applyNumberFormat="1" applyFont="1" applyFill="1" applyBorder="1" applyAlignment="1">
      <alignment horizontal="center"/>
    </xf>
    <xf numFmtId="0" fontId="75" fillId="25" borderId="45" xfId="133" applyFont="1" applyFill="1" applyBorder="1" applyAlignment="1">
      <alignment horizontal="center"/>
    </xf>
    <xf numFmtId="166" fontId="91" fillId="25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Border="1" applyAlignment="1">
      <alignment horizontal="center"/>
    </xf>
    <xf numFmtId="0" fontId="90" fillId="26" borderId="0" xfId="134" applyFont="1" applyFill="1" applyBorder="1" applyAlignment="1">
      <alignment horizontal="left"/>
    </xf>
    <xf numFmtId="16" fontId="90" fillId="33" borderId="0" xfId="134" applyNumberFormat="1" applyFont="1" applyFill="1" applyBorder="1" applyAlignment="1">
      <alignment horizontal="center"/>
    </xf>
    <xf numFmtId="16" fontId="90" fillId="33" borderId="0" xfId="133" applyNumberFormat="1" applyFont="1" applyFill="1" applyBorder="1" applyAlignment="1">
      <alignment horizontal="center"/>
    </xf>
    <xf numFmtId="16" fontId="90" fillId="33" borderId="0" xfId="133" quotePrefix="1" applyNumberFormat="1" applyFont="1" applyFill="1" applyBorder="1" applyAlignment="1">
      <alignment horizontal="center"/>
    </xf>
    <xf numFmtId="16" fontId="89" fillId="0" borderId="0" xfId="0" applyNumberFormat="1" applyFont="1" applyFill="1" applyAlignment="1">
      <alignment wrapText="1"/>
    </xf>
    <xf numFmtId="0" fontId="75" fillId="26" borderId="50" xfId="27" applyFont="1" applyFill="1" applyBorder="1" applyAlignment="1">
      <alignment horizontal="center" vertical="center" wrapText="1"/>
    </xf>
    <xf numFmtId="0" fontId="75" fillId="0" borderId="0" xfId="27" applyFont="1" applyBorder="1" applyAlignment="1">
      <alignment horizontal="left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5" borderId="14" xfId="23" applyFont="1" applyFill="1" applyBorder="1" applyAlignment="1">
      <alignment horizontal="center" vertical="center"/>
    </xf>
    <xf numFmtId="16" fontId="75" fillId="25" borderId="50" xfId="27" quotePrefix="1" applyNumberFormat="1" applyFont="1" applyFill="1" applyBorder="1" applyAlignment="1">
      <alignment horizontal="center" vertical="center"/>
    </xf>
    <xf numFmtId="0" fontId="77" fillId="0" borderId="0" xfId="27" applyFont="1" applyBorder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Border="1" applyAlignment="1">
      <alignment horizontal="left" vertical="center"/>
    </xf>
    <xf numFmtId="166" fontId="47" fillId="25" borderId="55" xfId="0" applyNumberFormat="1" applyFont="1" applyFill="1" applyBorder="1" applyAlignment="1">
      <alignment horizontal="center" vertical="center"/>
    </xf>
    <xf numFmtId="165" fontId="47" fillId="25" borderId="56" xfId="133" applyNumberFormat="1" applyFont="1" applyFill="1" applyBorder="1" applyAlignment="1">
      <alignment horizontal="center" vertical="center"/>
    </xf>
    <xf numFmtId="0" fontId="60" fillId="25" borderId="34" xfId="0" applyFont="1" applyFill="1" applyBorder="1" applyAlignment="1">
      <alignment wrapText="1"/>
    </xf>
    <xf numFmtId="0" fontId="63" fillId="26" borderId="56" xfId="0" applyFont="1" applyFill="1" applyBorder="1" applyAlignment="1"/>
    <xf numFmtId="0" fontId="63" fillId="26" borderId="57" xfId="0" applyFont="1" applyFill="1" applyBorder="1" applyAlignment="1"/>
    <xf numFmtId="0" fontId="63" fillId="26" borderId="34" xfId="0" applyFont="1" applyFill="1" applyBorder="1" applyAlignment="1"/>
    <xf numFmtId="16" fontId="75" fillId="25" borderId="50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43" fillId="25" borderId="0" xfId="132" applyFont="1" applyFill="1" applyBorder="1" applyAlignment="1">
      <alignment wrapText="1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166" fontId="74" fillId="0" borderId="0" xfId="0" applyNumberFormat="1" applyFont="1" applyFill="1" applyBorder="1" applyAlignment="1">
      <alignment vertical="center"/>
    </xf>
    <xf numFmtId="166" fontId="74" fillId="26" borderId="0" xfId="0" applyNumberFormat="1" applyFont="1" applyFill="1" applyBorder="1" applyAlignment="1">
      <alignment vertical="center"/>
    </xf>
    <xf numFmtId="16" fontId="63" fillId="25" borderId="0" xfId="132" applyNumberFormat="1" applyFont="1" applyFill="1" applyBorder="1" applyAlignment="1">
      <alignment horizontal="center"/>
    </xf>
    <xf numFmtId="16" fontId="63" fillId="25" borderId="0" xfId="133" quotePrefix="1" applyNumberFormat="1" applyFont="1" applyFill="1" applyBorder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32" xfId="0" applyNumberFormat="1" applyFont="1" applyBorder="1"/>
    <xf numFmtId="16" fontId="44" fillId="0" borderId="56" xfId="0" applyNumberFormat="1" applyFont="1" applyBorder="1"/>
    <xf numFmtId="0" fontId="61" fillId="25" borderId="38" xfId="27" applyFont="1" applyFill="1" applyBorder="1" applyAlignment="1"/>
    <xf numFmtId="0" fontId="63" fillId="26" borderId="39" xfId="0" applyFont="1" applyFill="1" applyBorder="1" applyAlignment="1">
      <alignment wrapText="1"/>
    </xf>
    <xf numFmtId="0" fontId="61" fillId="25" borderId="32" xfId="27" applyFont="1" applyFill="1" applyBorder="1" applyAlignment="1"/>
    <xf numFmtId="0" fontId="63" fillId="26" borderId="30" xfId="0" applyFont="1" applyFill="1" applyBorder="1" applyAlignment="1">
      <alignment wrapText="1"/>
    </xf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6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 wrapText="1"/>
    </xf>
    <xf numFmtId="16" fontId="76" fillId="0" borderId="50" xfId="27" quotePrefix="1" applyNumberFormat="1" applyFont="1" applyFill="1" applyBorder="1" applyAlignment="1">
      <alignment vertical="center"/>
    </xf>
    <xf numFmtId="16" fontId="76" fillId="0" borderId="50" xfId="27" applyNumberFormat="1" applyFont="1" applyFill="1" applyBorder="1" applyAlignment="1">
      <alignment vertical="center"/>
    </xf>
    <xf numFmtId="0" fontId="60" fillId="25" borderId="54" xfId="0" applyFont="1" applyFill="1" applyBorder="1"/>
    <xf numFmtId="16" fontId="60" fillId="25" borderId="55" xfId="132" applyNumberFormat="1" applyFont="1" applyFill="1" applyBorder="1" applyAlignment="1">
      <alignment horizontal="center"/>
    </xf>
    <xf numFmtId="16" fontId="60" fillId="25" borderId="55" xfId="132" quotePrefix="1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wrapText="1"/>
    </xf>
    <xf numFmtId="16" fontId="74" fillId="25" borderId="32" xfId="0" applyNumberFormat="1" applyFont="1" applyFill="1" applyBorder="1" applyAlignment="1">
      <alignment wrapText="1"/>
    </xf>
    <xf numFmtId="0" fontId="77" fillId="0" borderId="0" xfId="27" applyFont="1" applyBorder="1" applyAlignment="1">
      <alignment horizontal="left" vertical="center"/>
    </xf>
    <xf numFmtId="0" fontId="76" fillId="0" borderId="0" xfId="27" applyFont="1" applyBorder="1" applyAlignment="1">
      <alignment horizontal="left" vertical="center"/>
    </xf>
    <xf numFmtId="16" fontId="44" fillId="25" borderId="25" xfId="24" applyNumberFormat="1" applyFont="1" applyFill="1" applyBorder="1" applyAlignment="1">
      <alignment horizontal="left" vertical="center" wrapText="1"/>
    </xf>
    <xf numFmtId="165" fontId="45" fillId="26" borderId="0" xfId="133" applyNumberFormat="1" applyFont="1" applyFill="1" applyBorder="1" applyAlignment="1">
      <alignment horizontal="center" vertical="center" wrapText="1"/>
    </xf>
    <xf numFmtId="166" fontId="45" fillId="25" borderId="32" xfId="0" quotePrefix="1" applyNumberFormat="1" applyFont="1" applyFill="1" applyBorder="1" applyAlignment="1">
      <alignment horizontal="center" vertical="center"/>
    </xf>
    <xf numFmtId="165" fontId="44" fillId="26" borderId="0" xfId="133" applyNumberFormat="1" applyFont="1" applyFill="1" applyBorder="1" applyAlignment="1">
      <alignment horizontal="center" vertical="center"/>
    </xf>
    <xf numFmtId="166" fontId="46" fillId="0" borderId="32" xfId="0" applyNumberFormat="1" applyFont="1" applyFill="1" applyBorder="1" applyAlignment="1">
      <alignment horizontal="center" vertical="center"/>
    </xf>
    <xf numFmtId="16" fontId="60" fillId="25" borderId="38" xfId="132" applyNumberFormat="1" applyFont="1" applyFill="1" applyBorder="1" applyAlignment="1">
      <alignment horizontal="center"/>
    </xf>
    <xf numFmtId="16" fontId="60" fillId="25" borderId="38" xfId="132" quotePrefix="1" applyNumberFormat="1" applyFont="1" applyFill="1" applyBorder="1" applyAlignment="1">
      <alignment horizontal="center"/>
    </xf>
    <xf numFmtId="0" fontId="44" fillId="25" borderId="32" xfId="132" applyFont="1" applyFill="1" applyBorder="1" applyAlignment="1">
      <alignment horizontal="center" vertical="center"/>
    </xf>
    <xf numFmtId="0" fontId="60" fillId="25" borderId="56" xfId="0" applyFont="1" applyFill="1" applyBorder="1" applyAlignment="1">
      <alignment horizontal="left" wrapText="1"/>
    </xf>
    <xf numFmtId="0" fontId="44" fillId="25" borderId="40" xfId="132" applyFont="1" applyFill="1" applyBorder="1" applyAlignment="1">
      <alignment vertical="center"/>
    </xf>
    <xf numFmtId="0" fontId="60" fillId="25" borderId="57" xfId="0" applyFont="1" applyFill="1" applyBorder="1" applyAlignment="1">
      <alignment wrapText="1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 applyAlignment="1"/>
    <xf numFmtId="165" fontId="44" fillId="26" borderId="0" xfId="133" applyNumberFormat="1" applyFont="1" applyFill="1" applyAlignment="1">
      <alignment horizontal="center" vertical="center" wrapText="1"/>
    </xf>
    <xf numFmtId="165" fontId="45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0" borderId="38" xfId="132" applyFont="1" applyFill="1" applyBorder="1"/>
    <xf numFmtId="0" fontId="5" fillId="25" borderId="56" xfId="134" applyFont="1" applyFill="1" applyBorder="1" applyAlignment="1">
      <alignment horizontal="left"/>
    </xf>
    <xf numFmtId="0" fontId="5" fillId="25" borderId="58" xfId="134" applyFont="1" applyFill="1" applyBorder="1" applyAlignment="1">
      <alignment horizontal="left"/>
    </xf>
    <xf numFmtId="0" fontId="47" fillId="26" borderId="0" xfId="25" applyFont="1" applyFill="1" applyBorder="1" applyAlignment="1">
      <alignment horizontal="center" wrapText="1"/>
    </xf>
    <xf numFmtId="0" fontId="5" fillId="0" borderId="31" xfId="132" applyFont="1" applyBorder="1" applyAlignment="1">
      <alignment horizontal="left"/>
    </xf>
    <xf numFmtId="0" fontId="44" fillId="28" borderId="50" xfId="134" applyFont="1" applyFill="1" applyBorder="1" applyAlignment="1">
      <alignment horizontal="center" vertical="center" wrapText="1"/>
    </xf>
    <xf numFmtId="166" fontId="46" fillId="25" borderId="55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166" fontId="45" fillId="26" borderId="38" xfId="0" applyNumberFormat="1" applyFont="1" applyFill="1" applyBorder="1" applyAlignment="1">
      <alignment horizontal="center" vertical="center"/>
    </xf>
    <xf numFmtId="166" fontId="46" fillId="26" borderId="38" xfId="0" applyNumberFormat="1" applyFont="1" applyFill="1" applyBorder="1" applyAlignment="1">
      <alignment horizontal="center" vertical="center"/>
    </xf>
    <xf numFmtId="0" fontId="44" fillId="25" borderId="56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6" xfId="0" applyFont="1" applyFill="1" applyBorder="1" applyAlignment="1">
      <alignment wrapText="1"/>
    </xf>
    <xf numFmtId="0" fontId="74" fillId="25" borderId="32" xfId="0" applyFont="1" applyFill="1" applyBorder="1" applyAlignment="1">
      <alignment horizontal="left"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Fill="1" applyBorder="1" applyAlignment="1">
      <alignment wrapText="1"/>
    </xf>
    <xf numFmtId="16" fontId="75" fillId="25" borderId="56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8" xfId="133" applyFont="1" applyFill="1" applyBorder="1" applyAlignment="1">
      <alignment horizontal="left" wrapText="1"/>
    </xf>
    <xf numFmtId="16" fontId="44" fillId="25" borderId="55" xfId="133" quotePrefix="1" applyNumberFormat="1" applyFont="1" applyFill="1" applyBorder="1" applyAlignment="1">
      <alignment horizontal="center"/>
    </xf>
    <xf numFmtId="0" fontId="44" fillId="32" borderId="50" xfId="133" applyFont="1" applyFill="1" applyBorder="1" applyAlignment="1">
      <alignment horizontal="center" vertical="center"/>
    </xf>
    <xf numFmtId="0" fontId="75" fillId="25" borderId="45" xfId="133" applyFont="1" applyFill="1" applyBorder="1" applyAlignment="1">
      <alignment horizontal="center" wrapText="1"/>
    </xf>
    <xf numFmtId="0" fontId="49" fillId="0" borderId="0" xfId="23" applyFont="1" applyFill="1" applyBorder="1" applyAlignment="1">
      <alignment horizontal="center"/>
    </xf>
    <xf numFmtId="0" fontId="55" fillId="0" borderId="0" xfId="23" applyFont="1" applyFill="1" applyBorder="1" applyAlignment="1">
      <alignment horizontal="center"/>
    </xf>
    <xf numFmtId="0" fontId="7" fillId="0" borderId="0" xfId="132" applyFont="1" applyBorder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Fill="1" applyBorder="1" applyAlignment="1">
      <alignment horizontal="center" vertical="center" wrapText="1"/>
    </xf>
    <xf numFmtId="0" fontId="74" fillId="0" borderId="43" xfId="134" applyFont="1" applyFill="1" applyBorder="1" applyAlignment="1">
      <alignment horizontal="center" vertical="center"/>
    </xf>
    <xf numFmtId="0" fontId="74" fillId="0" borderId="30" xfId="134" applyFont="1" applyFill="1" applyBorder="1" applyAlignment="1">
      <alignment horizontal="center" vertical="center"/>
    </xf>
    <xf numFmtId="0" fontId="74" fillId="0" borderId="34" xfId="134" applyFont="1" applyFill="1" applyBorder="1" applyAlignment="1">
      <alignment horizontal="center" vertical="center"/>
    </xf>
    <xf numFmtId="0" fontId="44" fillId="0" borderId="41" xfId="132" applyFont="1" applyFill="1" applyBorder="1" applyAlignment="1">
      <alignment horizontal="center" vertical="center"/>
    </xf>
    <xf numFmtId="0" fontId="44" fillId="0" borderId="42" xfId="132" applyFont="1" applyFill="1" applyBorder="1" applyAlignment="1">
      <alignment horizontal="center" vertical="center"/>
    </xf>
    <xf numFmtId="0" fontId="44" fillId="0" borderId="32" xfId="132" applyFont="1" applyFill="1" applyBorder="1" applyAlignment="1">
      <alignment horizontal="center" vertical="center"/>
    </xf>
    <xf numFmtId="0" fontId="44" fillId="0" borderId="0" xfId="132" applyFont="1" applyFill="1" applyBorder="1" applyAlignment="1">
      <alignment horizontal="center" vertical="center"/>
    </xf>
    <xf numFmtId="0" fontId="44" fillId="0" borderId="30" xfId="27" applyFont="1" applyFill="1" applyBorder="1" applyAlignment="1">
      <alignment horizontal="center" vertical="center"/>
    </xf>
    <xf numFmtId="0" fontId="44" fillId="0" borderId="34" xfId="27" applyFont="1" applyFill="1" applyBorder="1" applyAlignment="1">
      <alignment horizontal="center" vertical="center"/>
    </xf>
    <xf numFmtId="0" fontId="74" fillId="0" borderId="16" xfId="23" applyFont="1" applyFill="1" applyBorder="1" applyAlignment="1">
      <alignment horizontal="center" vertical="center" wrapText="1"/>
    </xf>
    <xf numFmtId="0" fontId="74" fillId="0" borderId="17" xfId="23" applyFont="1" applyFill="1" applyBorder="1" applyAlignment="1">
      <alignment horizontal="center" vertical="center"/>
    </xf>
    <xf numFmtId="0" fontId="74" fillId="0" borderId="30" xfId="23" applyFont="1" applyFill="1" applyBorder="1" applyAlignment="1">
      <alignment horizontal="center" vertical="center"/>
    </xf>
    <xf numFmtId="0" fontId="74" fillId="0" borderId="34" xfId="23" applyFont="1" applyFill="1" applyBorder="1" applyAlignment="1">
      <alignment horizontal="center" vertical="center"/>
    </xf>
    <xf numFmtId="0" fontId="44" fillId="0" borderId="27" xfId="27" applyFont="1" applyFill="1" applyBorder="1" applyAlignment="1">
      <alignment horizontal="center" vertical="center"/>
    </xf>
    <xf numFmtId="0" fontId="44" fillId="0" borderId="26" xfId="27" applyFont="1" applyFill="1" applyBorder="1" applyAlignment="1">
      <alignment horizontal="center" vertical="center"/>
    </xf>
    <xf numFmtId="0" fontId="44" fillId="0" borderId="16" xfId="27" applyFont="1" applyFill="1" applyBorder="1" applyAlignment="1">
      <alignment horizontal="center" vertical="center"/>
    </xf>
    <xf numFmtId="0" fontId="44" fillId="0" borderId="17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76" fillId="26" borderId="0" xfId="27" applyFont="1" applyFill="1" applyBorder="1" applyAlignment="1">
      <alignment horizontal="left" vertical="center"/>
    </xf>
    <xf numFmtId="0" fontId="44" fillId="0" borderId="51" xfId="27" applyFont="1" applyFill="1" applyBorder="1" applyAlignment="1">
      <alignment horizontal="center" vertical="center"/>
    </xf>
    <xf numFmtId="0" fontId="44" fillId="0" borderId="52" xfId="27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Fill="1" applyBorder="1" applyAlignment="1">
      <alignment horizontal="center" vertical="center"/>
    </xf>
    <xf numFmtId="0" fontId="44" fillId="0" borderId="22" xfId="23" applyFont="1" applyFill="1" applyBorder="1" applyAlignment="1">
      <alignment horizontal="center" vertical="center"/>
    </xf>
    <xf numFmtId="49" fontId="56" fillId="0" borderId="0" xfId="24" applyNumberFormat="1" applyFont="1" applyBorder="1" applyAlignment="1">
      <alignment horizontal="center"/>
    </xf>
    <xf numFmtId="0" fontId="44" fillId="0" borderId="14" xfId="27" applyFont="1" applyFill="1" applyBorder="1" applyAlignment="1">
      <alignment horizontal="center" vertical="center"/>
    </xf>
    <xf numFmtId="0" fontId="44" fillId="0" borderId="22" xfId="27" applyFont="1" applyFill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Border="1" applyAlignment="1">
      <alignment horizontal="center"/>
    </xf>
    <xf numFmtId="0" fontId="7" fillId="0" borderId="0" xfId="27" applyFont="1" applyFill="1" applyBorder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/>
    </xf>
    <xf numFmtId="0" fontId="7" fillId="0" borderId="0" xfId="132" applyFont="1" applyBorder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Fill="1" applyBorder="1" applyAlignment="1">
      <alignment horizontal="center" vertical="center"/>
    </xf>
    <xf numFmtId="0" fontId="44" fillId="0" borderId="28" xfId="132" applyFont="1" applyFill="1" applyBorder="1" applyAlignment="1">
      <alignment horizontal="center" vertical="center"/>
    </xf>
    <xf numFmtId="0" fontId="44" fillId="0" borderId="31" xfId="132" applyFont="1" applyFill="1" applyBorder="1" applyAlignment="1">
      <alignment horizontal="center" vertical="center" wrapText="1"/>
    </xf>
    <xf numFmtId="0" fontId="44" fillId="0" borderId="36" xfId="132" applyFont="1" applyFill="1" applyBorder="1" applyAlignment="1">
      <alignment horizontal="center" vertical="center"/>
    </xf>
    <xf numFmtId="0" fontId="44" fillId="0" borderId="27" xfId="132" applyFont="1" applyFill="1" applyBorder="1" applyAlignment="1">
      <alignment horizontal="center" vertical="center"/>
    </xf>
    <xf numFmtId="0" fontId="44" fillId="0" borderId="26" xfId="132" applyFont="1" applyFill="1" applyBorder="1" applyAlignment="1">
      <alignment horizontal="center" vertical="center"/>
    </xf>
    <xf numFmtId="0" fontId="44" fillId="28" borderId="36" xfId="134" applyFont="1" applyFill="1" applyBorder="1" applyAlignment="1">
      <alignment horizontal="center" vertical="center" wrapText="1"/>
    </xf>
    <xf numFmtId="0" fontId="44" fillId="28" borderId="47" xfId="134" applyFont="1" applyFill="1" applyBorder="1" applyAlignment="1">
      <alignment horizontal="center" vertical="center" wrapText="1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Fill="1" applyBorder="1" applyAlignment="1">
      <alignment horizontal="center" vertical="center"/>
    </xf>
    <xf numFmtId="0" fontId="44" fillId="28" borderId="51" xfId="134" applyFont="1" applyFill="1" applyBorder="1" applyAlignment="1">
      <alignment horizontal="center" vertical="center" wrapText="1"/>
    </xf>
    <xf numFmtId="0" fontId="44" fillId="28" borderId="52" xfId="134" applyFont="1" applyFill="1" applyBorder="1" applyAlignment="1">
      <alignment horizontal="center" vertical="center" wrapText="1"/>
    </xf>
    <xf numFmtId="0" fontId="7" fillId="28" borderId="0" xfId="133" applyFont="1" applyFill="1" applyBorder="1" applyAlignment="1">
      <alignment horizontal="center"/>
    </xf>
    <xf numFmtId="0" fontId="6" fillId="28" borderId="0" xfId="133" applyFont="1" applyFill="1" applyBorder="1" applyAlignment="1">
      <alignment horizontal="center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  <xf numFmtId="165" fontId="44" fillId="24" borderId="34" xfId="133" applyNumberFormat="1" applyFont="1" applyFill="1" applyBorder="1" applyAlignment="1">
      <alignment horizontal="center" vertical="center"/>
    </xf>
    <xf numFmtId="166" fontId="47" fillId="25" borderId="59" xfId="0" applyNumberFormat="1" applyFont="1" applyFill="1" applyBorder="1" applyAlignment="1">
      <alignment horizontal="center" vertical="center"/>
    </xf>
    <xf numFmtId="166" fontId="45" fillId="25" borderId="40" xfId="0" quotePrefix="1" applyNumberFormat="1" applyFont="1" applyFill="1" applyBorder="1" applyAlignment="1">
      <alignment horizontal="center" vertical="center"/>
    </xf>
    <xf numFmtId="166" fontId="44" fillId="25" borderId="34" xfId="0" quotePrefix="1" applyNumberFormat="1" applyFont="1" applyFill="1" applyBorder="1" applyAlignment="1">
      <alignment horizontal="center" vertical="center"/>
    </xf>
    <xf numFmtId="0" fontId="44" fillId="28" borderId="40" xfId="134" applyFont="1" applyFill="1" applyBorder="1" applyAlignment="1">
      <alignment horizontal="center" vertical="center" wrapText="1"/>
    </xf>
    <xf numFmtId="165" fontId="45" fillId="24" borderId="40" xfId="133" applyNumberFormat="1" applyFont="1" applyFill="1" applyBorder="1" applyAlignment="1">
      <alignment horizontal="center" vertical="center"/>
    </xf>
    <xf numFmtId="0" fontId="47" fillId="25" borderId="59" xfId="25" applyFont="1" applyFill="1" applyBorder="1" applyAlignment="1">
      <alignment horizontal="center" wrapText="1"/>
    </xf>
    <xf numFmtId="0" fontId="60" fillId="25" borderId="60" xfId="0" applyFont="1" applyFill="1" applyBorder="1" applyAlignment="1">
      <alignment wrapText="1"/>
    </xf>
    <xf numFmtId="0" fontId="60" fillId="25" borderId="59" xfId="0" applyFont="1" applyFill="1" applyBorder="1"/>
    <xf numFmtId="0" fontId="74" fillId="25" borderId="40" xfId="0" applyFont="1" applyFill="1" applyBorder="1"/>
    <xf numFmtId="0" fontId="89" fillId="25" borderId="40" xfId="0" applyFont="1" applyFill="1" applyBorder="1" applyAlignment="1">
      <alignment wrapText="1"/>
    </xf>
    <xf numFmtId="0" fontId="44" fillId="34" borderId="40" xfId="0" applyFont="1" applyFill="1" applyBorder="1" applyAlignment="1">
      <alignment wrapText="1"/>
    </xf>
    <xf numFmtId="0" fontId="44" fillId="34" borderId="30" xfId="0" applyFont="1" applyFill="1" applyBorder="1"/>
    <xf numFmtId="0" fontId="44" fillId="34" borderId="34" xfId="0" applyFont="1" applyFill="1" applyBorder="1" applyAlignment="1">
      <alignment wrapText="1"/>
    </xf>
    <xf numFmtId="0" fontId="84" fillId="25" borderId="0" xfId="134" applyFont="1" applyFill="1" applyBorder="1" applyAlignment="1">
      <alignment horizontal="center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Bình thường" xfId="0" builtinId="0"/>
    <cellStyle name="Comma 2" xfId="19" xr:uid="{00000000-0005-0000-0000-000012000000}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Siêu kết nối" xfId="20" builtinId="8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B25" sqref="B25"/>
    </sheetView>
  </sheetViews>
  <sheetFormatPr defaultColWidth="9" defaultRowHeight="17.399999999999999"/>
  <cols>
    <col min="1" max="1" width="16.7265625" style="48" customWidth="1"/>
    <col min="2" max="2" width="12.26953125" style="20" customWidth="1"/>
    <col min="3" max="5" width="9" style="20"/>
    <col min="6" max="6" width="20.26953125" style="20" customWidth="1"/>
    <col min="7" max="7" width="11.90625" style="20" customWidth="1"/>
    <col min="8" max="10" width="9" style="20"/>
    <col min="11" max="11" width="24.08984375" style="20" customWidth="1"/>
    <col min="12" max="12" width="0" style="20" hidden="1" customWidth="1"/>
    <col min="13" max="16384" width="9" style="20"/>
  </cols>
  <sheetData>
    <row r="1" spans="1:17" s="2" customFormat="1">
      <c r="A1" s="47"/>
      <c r="B1" s="14"/>
      <c r="C1" s="15"/>
      <c r="D1" s="14"/>
      <c r="E1" s="14"/>
      <c r="K1" s="16"/>
    </row>
    <row r="2" spans="1:17" s="2" customFormat="1" ht="48.75" customHeight="1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</row>
    <row r="3" spans="1:17" s="2" customFormat="1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101</v>
      </c>
      <c r="C7" s="18"/>
      <c r="D7" s="19"/>
      <c r="E7" s="19"/>
      <c r="H7" s="18"/>
      <c r="I7" s="18"/>
      <c r="J7" s="19"/>
      <c r="K7" s="19"/>
    </row>
    <row r="8" spans="1:17" ht="21" customHeight="1">
      <c r="A8" s="48" t="s">
        <v>1</v>
      </c>
      <c r="B8" s="217" t="s">
        <v>2</v>
      </c>
      <c r="C8" s="18"/>
      <c r="D8" s="19"/>
      <c r="E8" s="19"/>
      <c r="G8" s="41"/>
      <c r="H8" s="18"/>
      <c r="I8" s="18"/>
      <c r="J8" s="19"/>
      <c r="K8" s="19"/>
      <c r="Q8" s="22"/>
    </row>
    <row r="9" spans="1:17" ht="21" customHeight="1">
      <c r="A9" s="48" t="s">
        <v>1</v>
      </c>
      <c r="B9" s="217" t="s">
        <v>104</v>
      </c>
      <c r="C9" s="18"/>
      <c r="D9" s="19"/>
      <c r="E9" s="19"/>
      <c r="G9" s="41"/>
      <c r="H9" s="18"/>
      <c r="I9" s="18"/>
      <c r="J9" s="19"/>
      <c r="K9" s="19"/>
    </row>
    <row r="10" spans="1:17" ht="21" customHeight="1">
      <c r="A10" s="48" t="s">
        <v>1</v>
      </c>
      <c r="B10" s="217" t="s">
        <v>3</v>
      </c>
      <c r="C10" s="18"/>
      <c r="D10" s="19"/>
      <c r="E10" s="19"/>
      <c r="G10" s="41"/>
      <c r="H10" s="18"/>
      <c r="I10" s="18"/>
      <c r="J10" s="19"/>
      <c r="K10" s="19"/>
    </row>
    <row r="11" spans="1:17" ht="21" customHeight="1">
      <c r="A11" s="48" t="s">
        <v>1</v>
      </c>
      <c r="B11" s="217" t="s">
        <v>4</v>
      </c>
      <c r="C11" s="18"/>
      <c r="D11" s="19"/>
      <c r="E11" s="19"/>
      <c r="G11" s="41"/>
      <c r="H11" s="18"/>
      <c r="I11" s="18"/>
      <c r="J11" s="19"/>
      <c r="K11" s="19"/>
    </row>
    <row r="12" spans="1:17" ht="21" customHeight="1">
      <c r="A12" s="48" t="s">
        <v>1</v>
      </c>
      <c r="B12" s="217" t="s">
        <v>6</v>
      </c>
      <c r="G12" s="41"/>
      <c r="H12" s="18"/>
      <c r="I12" s="18"/>
      <c r="J12" s="19"/>
      <c r="K12" s="19"/>
    </row>
    <row r="13" spans="1:17" ht="21" customHeight="1">
      <c r="A13" s="48" t="s">
        <v>1</v>
      </c>
      <c r="B13" s="217" t="s">
        <v>5</v>
      </c>
      <c r="C13" s="18"/>
      <c r="D13" s="19"/>
      <c r="E13" s="19"/>
      <c r="G13" s="41"/>
      <c r="H13" s="18"/>
      <c r="I13" s="18"/>
      <c r="J13" s="19"/>
      <c r="K13" s="19"/>
    </row>
    <row r="14" spans="1:17" ht="21" customHeight="1">
      <c r="A14" s="48" t="s">
        <v>1</v>
      </c>
      <c r="B14" s="217" t="s">
        <v>7</v>
      </c>
      <c r="G14" s="41"/>
      <c r="H14" s="18"/>
      <c r="I14" s="18"/>
      <c r="J14" s="19"/>
      <c r="K14" s="19"/>
    </row>
    <row r="15" spans="1:17" ht="21" customHeight="1">
      <c r="A15" s="48" t="s">
        <v>1</v>
      </c>
      <c r="B15" s="217" t="s">
        <v>107</v>
      </c>
      <c r="G15" s="41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41"/>
      <c r="H17" s="18"/>
      <c r="I17" s="18"/>
      <c r="J17" s="19"/>
      <c r="K17" s="19"/>
    </row>
    <row r="18" spans="1:13" s="7" customFormat="1" ht="18.75" customHeight="1">
      <c r="A18" s="49" t="s">
        <v>8</v>
      </c>
      <c r="B18" s="23"/>
      <c r="C18" s="42"/>
      <c r="D18" s="30"/>
      <c r="E18" s="43"/>
      <c r="F18" s="30"/>
      <c r="G18" s="4"/>
      <c r="H18" s="24"/>
      <c r="I18" s="25"/>
      <c r="J18" s="26"/>
      <c r="K18" s="27"/>
      <c r="L18" s="26"/>
      <c r="M18" s="26"/>
    </row>
    <row r="19" spans="1:13" s="7" customFormat="1" ht="18.75" customHeight="1">
      <c r="A19" s="50" t="s">
        <v>0</v>
      </c>
      <c r="B19" s="23"/>
      <c r="C19" s="42"/>
      <c r="D19" s="30"/>
      <c r="E19" s="43"/>
      <c r="F19" s="30"/>
      <c r="G19" s="4"/>
      <c r="H19" s="24"/>
      <c r="I19" s="25"/>
      <c r="J19" s="26"/>
      <c r="K19" s="27"/>
      <c r="L19" s="26"/>
      <c r="M19" s="26"/>
    </row>
    <row r="20" spans="1:13" s="7" customFormat="1" ht="18" customHeight="1">
      <c r="A20" s="51" t="s">
        <v>9</v>
      </c>
      <c r="B20" s="28"/>
      <c r="C20" s="29"/>
      <c r="D20" s="24"/>
      <c r="E20" s="2"/>
      <c r="F20" s="30"/>
      <c r="G20" s="4"/>
      <c r="H20" s="31"/>
      <c r="I20" s="32"/>
      <c r="J20" s="32"/>
      <c r="L20" s="33"/>
      <c r="M20" s="25"/>
    </row>
    <row r="21" spans="1:13" s="7" customFormat="1">
      <c r="A21" s="51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5"/>
      <c r="M21" s="25"/>
    </row>
    <row r="22" spans="1:13" s="7" customFormat="1">
      <c r="A22" s="51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5"/>
      <c r="M22" s="25"/>
    </row>
    <row r="23" spans="1:13" s="7" customFormat="1">
      <c r="A23" s="52"/>
      <c r="B23" s="9"/>
      <c r="C23" s="2"/>
      <c r="D23" s="9"/>
      <c r="E23" s="4"/>
      <c r="F23" s="8"/>
      <c r="G23" s="8"/>
      <c r="I23" s="8"/>
      <c r="J23" s="8"/>
      <c r="K23" s="8"/>
      <c r="L23" s="25"/>
      <c r="M23" s="25"/>
    </row>
    <row r="24" spans="1:13" s="2" customFormat="1">
      <c r="A24" s="52"/>
      <c r="B24" s="9"/>
      <c r="D24" s="9"/>
      <c r="E24" s="4"/>
      <c r="F24" s="8"/>
      <c r="G24" s="8"/>
      <c r="I24" s="8"/>
      <c r="J24" s="8"/>
      <c r="K24" s="8"/>
      <c r="L24" s="34"/>
    </row>
    <row r="25" spans="1:13" s="2" customFormat="1">
      <c r="A25" s="53"/>
      <c r="B25" s="44"/>
      <c r="D25" s="9"/>
      <c r="F25" s="3"/>
      <c r="G25" s="4"/>
      <c r="H25" s="8"/>
      <c r="I25" s="8"/>
      <c r="J25" s="25"/>
      <c r="L25" s="34"/>
    </row>
    <row r="26" spans="1:13" s="2" customFormat="1">
      <c r="A26" s="47"/>
      <c r="B26" s="45"/>
      <c r="C26" s="35"/>
      <c r="D26" s="36"/>
      <c r="E26" s="36"/>
      <c r="F26" s="36"/>
      <c r="G26" s="36"/>
      <c r="H26" s="35"/>
      <c r="I26" s="35"/>
      <c r="K26" s="36"/>
      <c r="L26" s="16"/>
    </row>
    <row r="27" spans="1:13" s="2" customFormat="1">
      <c r="A27" s="45"/>
      <c r="B27" s="37"/>
      <c r="C27" s="10"/>
      <c r="D27" s="37"/>
      <c r="E27" s="10"/>
      <c r="F27" s="10"/>
      <c r="G27" s="38"/>
      <c r="H27" s="35"/>
      <c r="I27" s="36"/>
    </row>
    <row r="28" spans="1:13">
      <c r="B28" s="11"/>
      <c r="C28" s="11"/>
      <c r="D28" s="12"/>
      <c r="E28" s="40"/>
      <c r="F28" s="11"/>
      <c r="G28" s="46"/>
    </row>
    <row r="30" spans="1:13">
      <c r="B30" s="39"/>
      <c r="C30" s="12"/>
      <c r="D30" s="13"/>
      <c r="E30" s="40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showGridLines="0" zoomScale="90" zoomScaleNormal="90" workbookViewId="0">
      <selection activeCell="N12" sqref="N12"/>
    </sheetView>
  </sheetViews>
  <sheetFormatPr defaultColWidth="8" defaultRowHeight="13.8"/>
  <cols>
    <col min="1" max="1" width="22.26953125" style="134" customWidth="1"/>
    <col min="2" max="2" width="8" style="137" customWidth="1"/>
    <col min="3" max="3" width="9" style="135" customWidth="1"/>
    <col min="4" max="4" width="10.453125" style="134" bestFit="1" customWidth="1"/>
    <col min="5" max="5" width="28" style="135" bestFit="1" customWidth="1"/>
    <col min="6" max="6" width="13.90625" style="135" customWidth="1"/>
    <col min="7" max="7" width="10.453125" style="137" bestFit="1" customWidth="1"/>
    <col min="8" max="8" width="26.26953125" style="134" customWidth="1"/>
    <col min="9" max="9" width="6.453125" style="134" bestFit="1" customWidth="1"/>
    <col min="10" max="11" width="4.6328125" style="134" bestFit="1" customWidth="1"/>
    <col min="12" max="16384" width="8" style="134"/>
  </cols>
  <sheetData>
    <row r="1" spans="1:10" ht="17.399999999999999">
      <c r="B1" s="652" t="s">
        <v>0</v>
      </c>
      <c r="C1" s="652"/>
      <c r="D1" s="652"/>
      <c r="E1" s="652"/>
      <c r="F1" s="652"/>
      <c r="G1" s="652"/>
      <c r="H1" s="652"/>
      <c r="I1" s="140"/>
    </row>
    <row r="2" spans="1:10" ht="17.399999999999999">
      <c r="B2" s="653" t="s">
        <v>115</v>
      </c>
      <c r="C2" s="653"/>
      <c r="D2" s="653"/>
      <c r="E2" s="653"/>
      <c r="F2" s="653"/>
      <c r="G2" s="653"/>
      <c r="H2" s="653"/>
      <c r="I2" s="146"/>
    </row>
    <row r="3" spans="1:10" ht="17.399999999999999">
      <c r="B3" s="439"/>
      <c r="C3" s="439"/>
      <c r="D3" s="439"/>
      <c r="E3" s="439"/>
      <c r="F3" s="439"/>
      <c r="G3" s="439"/>
      <c r="H3" s="439"/>
      <c r="I3" s="146"/>
    </row>
    <row r="4" spans="1:10" ht="17.399999999999999">
      <c r="B4" s="439"/>
      <c r="C4" s="439"/>
      <c r="D4" s="439"/>
      <c r="E4" s="439"/>
      <c r="F4" s="439"/>
      <c r="G4" s="439"/>
      <c r="H4" s="439"/>
      <c r="I4" s="146"/>
    </row>
    <row r="5" spans="1:10" ht="17.399999999999999">
      <c r="A5" s="396"/>
      <c r="B5" s="439"/>
      <c r="C5" s="439"/>
      <c r="D5" s="439"/>
      <c r="E5" s="439"/>
      <c r="F5" s="439"/>
      <c r="G5" s="439"/>
      <c r="H5" s="439"/>
      <c r="I5" s="146"/>
    </row>
    <row r="6" spans="1:10">
      <c r="C6" s="134"/>
      <c r="G6" s="134"/>
    </row>
    <row r="7" spans="1:10">
      <c r="A7" s="218" t="s">
        <v>14</v>
      </c>
      <c r="B7" s="152"/>
      <c r="C7" s="144"/>
      <c r="D7" s="146"/>
      <c r="E7" s="144"/>
      <c r="F7" s="144"/>
      <c r="G7" s="153"/>
      <c r="H7" s="146"/>
    </row>
    <row r="8" spans="1:10">
      <c r="A8" s="654" t="s">
        <v>16</v>
      </c>
      <c r="B8" s="655"/>
      <c r="C8" s="397" t="s">
        <v>17</v>
      </c>
      <c r="D8" s="398" t="s">
        <v>18</v>
      </c>
      <c r="E8" s="658" t="s">
        <v>19</v>
      </c>
      <c r="F8" s="659"/>
      <c r="G8" s="399" t="s">
        <v>116</v>
      </c>
      <c r="H8" s="393" t="s">
        <v>18</v>
      </c>
    </row>
    <row r="9" spans="1:10" s="135" customFormat="1">
      <c r="A9" s="656"/>
      <c r="B9" s="657"/>
      <c r="C9" s="400" t="s">
        <v>21</v>
      </c>
      <c r="D9" s="401" t="s">
        <v>116</v>
      </c>
      <c r="E9" s="660" t="s">
        <v>23</v>
      </c>
      <c r="F9" s="661"/>
      <c r="G9" s="402" t="s">
        <v>18</v>
      </c>
      <c r="H9" s="403" t="s">
        <v>117</v>
      </c>
    </row>
    <row r="10" spans="1:10">
      <c r="A10" s="426"/>
      <c r="B10" s="475"/>
      <c r="C10" s="477"/>
      <c r="D10" s="405"/>
      <c r="E10" s="406"/>
      <c r="F10" s="407"/>
      <c r="G10" s="408"/>
      <c r="H10" s="409"/>
      <c r="I10" s="410"/>
    </row>
    <row r="11" spans="1:10" s="416" customFormat="1">
      <c r="A11" s="617" t="s">
        <v>135</v>
      </c>
      <c r="B11" s="503" t="s">
        <v>153</v>
      </c>
      <c r="C11" s="502">
        <v>44663</v>
      </c>
      <c r="D11" s="502">
        <f>C11+12</f>
        <v>44675</v>
      </c>
      <c r="E11" s="618" t="s">
        <v>156</v>
      </c>
      <c r="F11" s="413" t="s">
        <v>157</v>
      </c>
      <c r="G11" s="414">
        <v>44680</v>
      </c>
      <c r="H11" s="415">
        <f>+G11+20</f>
        <v>44700</v>
      </c>
      <c r="I11" s="410" t="s">
        <v>118</v>
      </c>
    </row>
    <row r="12" spans="1:10" s="425" customFormat="1">
      <c r="A12" s="479"/>
      <c r="B12" s="480"/>
      <c r="C12" s="481"/>
      <c r="D12" s="420"/>
      <c r="E12" s="421"/>
      <c r="F12" s="422"/>
      <c r="G12" s="423"/>
      <c r="H12" s="424"/>
      <c r="I12" s="71"/>
    </row>
    <row r="13" spans="1:10">
      <c r="C13" s="478"/>
      <c r="D13" s="428"/>
      <c r="E13" s="406"/>
      <c r="F13" s="407"/>
      <c r="G13" s="408"/>
      <c r="H13" s="409"/>
      <c r="I13" s="429"/>
    </row>
    <row r="14" spans="1:10" s="416" customFormat="1">
      <c r="A14" s="518" t="s">
        <v>123</v>
      </c>
      <c r="B14" s="503" t="s">
        <v>154</v>
      </c>
      <c r="C14" s="411">
        <f>+C11+7</f>
        <v>44670</v>
      </c>
      <c r="D14" s="412">
        <f>C14+12</f>
        <v>44682</v>
      </c>
      <c r="E14" s="496" t="s">
        <v>158</v>
      </c>
      <c r="F14" s="413" t="s">
        <v>159</v>
      </c>
      <c r="G14" s="414">
        <f>+G11+7</f>
        <v>44687</v>
      </c>
      <c r="H14" s="415">
        <f>+G14+20</f>
        <v>44707</v>
      </c>
      <c r="I14" s="430"/>
    </row>
    <row r="15" spans="1:10" s="425" customFormat="1">
      <c r="A15" s="417"/>
      <c r="B15" s="476"/>
      <c r="C15" s="419"/>
      <c r="D15" s="431"/>
      <c r="E15" s="421"/>
      <c r="F15" s="422"/>
      <c r="G15" s="423"/>
      <c r="H15" s="424"/>
      <c r="I15" s="71"/>
      <c r="J15" s="425" t="s">
        <v>132</v>
      </c>
    </row>
    <row r="16" spans="1:10">
      <c r="A16" s="426"/>
      <c r="B16" s="427"/>
      <c r="C16" s="404"/>
      <c r="D16" s="428"/>
      <c r="E16" s="565"/>
      <c r="F16" s="566"/>
      <c r="G16" s="408"/>
      <c r="H16" s="409"/>
      <c r="I16" s="429"/>
    </row>
    <row r="17" spans="1:10" s="416" customFormat="1">
      <c r="A17" s="518" t="s">
        <v>129</v>
      </c>
      <c r="B17" s="503" t="s">
        <v>155</v>
      </c>
      <c r="C17" s="411">
        <f>+C14+7</f>
        <v>44677</v>
      </c>
      <c r="D17" s="412">
        <f>C17+12</f>
        <v>44689</v>
      </c>
      <c r="E17" s="496" t="s">
        <v>161</v>
      </c>
      <c r="F17" s="413" t="s">
        <v>160</v>
      </c>
      <c r="G17" s="414">
        <f>+G14+7</f>
        <v>44694</v>
      </c>
      <c r="H17" s="415">
        <f>+G17+20</f>
        <v>44714</v>
      </c>
      <c r="I17" s="430"/>
    </row>
    <row r="18" spans="1:10" s="425" customFormat="1">
      <c r="A18" s="417"/>
      <c r="B18" s="418"/>
      <c r="C18" s="419"/>
      <c r="D18" s="431"/>
      <c r="E18" s="421"/>
      <c r="F18" s="567"/>
      <c r="G18" s="423"/>
      <c r="H18" s="424"/>
      <c r="I18" s="71"/>
    </row>
    <row r="19" spans="1:10">
      <c r="A19" s="426"/>
      <c r="B19" s="427"/>
      <c r="C19" s="404"/>
      <c r="D19" s="428"/>
      <c r="E19" s="565"/>
      <c r="F19" s="566"/>
      <c r="G19" s="408"/>
      <c r="H19" s="409"/>
      <c r="I19" s="429"/>
    </row>
    <row r="20" spans="1:10" s="416" customFormat="1">
      <c r="A20" s="598"/>
      <c r="B20" s="455"/>
      <c r="C20" s="411"/>
      <c r="D20" s="412">
        <f>C20+12</f>
        <v>12</v>
      </c>
      <c r="E20" s="496"/>
      <c r="F20" s="571"/>
      <c r="G20" s="414"/>
      <c r="H20" s="415">
        <f>+G20+20</f>
        <v>20</v>
      </c>
      <c r="I20" s="430"/>
    </row>
    <row r="21" spans="1:10" s="425" customFormat="1">
      <c r="A21" s="417"/>
      <c r="B21" s="418"/>
      <c r="C21" s="419"/>
      <c r="D21" s="431"/>
      <c r="E21" s="421"/>
      <c r="F21" s="567"/>
      <c r="G21" s="423"/>
      <c r="H21" s="424"/>
      <c r="I21" s="71"/>
    </row>
    <row r="22" spans="1:10">
      <c r="A22" s="426"/>
      <c r="B22" s="427"/>
      <c r="C22" s="404"/>
      <c r="D22" s="428"/>
      <c r="E22" s="565"/>
      <c r="F22" s="566"/>
      <c r="G22" s="408"/>
      <c r="H22" s="409"/>
      <c r="I22" s="429"/>
    </row>
    <row r="23" spans="1:10" s="416" customFormat="1">
      <c r="A23" s="598"/>
      <c r="B23" s="455"/>
      <c r="C23" s="411"/>
      <c r="D23" s="412"/>
      <c r="E23" s="496"/>
      <c r="F23" s="571"/>
      <c r="G23" s="414"/>
      <c r="H23" s="415"/>
      <c r="I23" s="430"/>
    </row>
    <row r="24" spans="1:10" s="425" customFormat="1">
      <c r="A24" s="417"/>
      <c r="B24" s="418"/>
      <c r="C24" s="419"/>
      <c r="D24" s="431"/>
      <c r="E24" s="421"/>
      <c r="F24" s="567"/>
      <c r="G24" s="423"/>
      <c r="H24" s="424"/>
      <c r="I24" s="71"/>
    </row>
    <row r="25" spans="1:10" s="425" customFormat="1">
      <c r="A25" s="572"/>
      <c r="B25" s="573"/>
      <c r="C25" s="574"/>
      <c r="D25" s="575"/>
      <c r="E25" s="272"/>
      <c r="F25" s="272"/>
      <c r="G25" s="576"/>
      <c r="H25" s="577"/>
      <c r="I25" s="71"/>
    </row>
    <row r="26" spans="1:10" s="425" customFormat="1">
      <c r="A26" s="69"/>
      <c r="B26" s="258"/>
      <c r="C26" s="70"/>
      <c r="D26" s="70"/>
      <c r="E26" s="272"/>
      <c r="F26" s="272"/>
      <c r="G26" s="432"/>
      <c r="H26" s="433"/>
      <c r="I26" s="71"/>
      <c r="J26" s="200"/>
    </row>
    <row r="27" spans="1:10">
      <c r="H27" s="183" t="s">
        <v>32</v>
      </c>
    </row>
    <row r="28" spans="1:10">
      <c r="A28" s="172" t="s">
        <v>33</v>
      </c>
      <c r="B28" s="297"/>
      <c r="C28" s="434"/>
      <c r="D28" s="180"/>
      <c r="E28" s="272"/>
      <c r="F28" s="435"/>
      <c r="G28" s="182"/>
    </row>
    <row r="29" spans="1:10" ht="14.4">
      <c r="A29" s="436" t="s">
        <v>34</v>
      </c>
      <c r="B29" s="311"/>
      <c r="C29" s="207"/>
      <c r="D29" s="208"/>
      <c r="E29" s="287"/>
      <c r="F29" s="287"/>
      <c r="G29" s="134"/>
      <c r="H29" s="138"/>
    </row>
    <row r="30" spans="1:10">
      <c r="A30" s="186"/>
      <c r="B30" s="437"/>
      <c r="C30" s="438"/>
      <c r="D30" s="185"/>
      <c r="E30" s="271"/>
      <c r="F30" s="271"/>
      <c r="G30" s="134"/>
      <c r="H30" s="138"/>
    </row>
    <row r="31" spans="1:10">
      <c r="A31" s="174" t="s">
        <v>103</v>
      </c>
      <c r="B31" s="298"/>
      <c r="C31" s="184"/>
      <c r="D31" s="185"/>
      <c r="E31" s="275"/>
      <c r="F31" s="275"/>
      <c r="G31" s="134"/>
      <c r="H31" s="138"/>
    </row>
    <row r="32" spans="1:10" ht="14.4">
      <c r="A32" s="174" t="s">
        <v>102</v>
      </c>
      <c r="B32" s="189"/>
      <c r="C32" s="189"/>
      <c r="D32" s="191"/>
      <c r="E32" s="288"/>
      <c r="F32" s="288"/>
      <c r="G32" s="134"/>
      <c r="H32" s="138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0"/>
  <sheetViews>
    <sheetView showGridLines="0" topLeftCell="B1" zoomScale="80" zoomScaleNormal="80" zoomScaleSheetLayoutView="75" workbookViewId="0">
      <selection activeCell="I15" sqref="I15"/>
    </sheetView>
  </sheetViews>
  <sheetFormatPr defaultColWidth="8" defaultRowHeight="13.8"/>
  <cols>
    <col min="1" max="1" width="22.26953125" style="54" customWidth="1"/>
    <col min="2" max="2" width="8" style="56" customWidth="1"/>
    <col min="3" max="3" width="9" style="55" customWidth="1"/>
    <col min="4" max="4" width="8.90625" style="54" customWidth="1"/>
    <col min="5" max="5" width="21.08984375" style="55" customWidth="1"/>
    <col min="6" max="6" width="13.90625" style="55" customWidth="1"/>
    <col min="7" max="7" width="12" style="56" bestFit="1" customWidth="1"/>
    <col min="8" max="9" width="16.6328125" style="54" customWidth="1"/>
    <col min="10" max="11" width="15.453125" style="54" customWidth="1"/>
    <col min="12" max="12" width="17.08984375" style="57" customWidth="1"/>
    <col min="13" max="13" width="15.453125" style="54" customWidth="1"/>
    <col min="14" max="14" width="15.453125" style="57" customWidth="1"/>
    <col min="15" max="15" width="15.453125" style="54" customWidth="1"/>
    <col min="16" max="16" width="6.453125" style="54" bestFit="1" customWidth="1"/>
    <col min="17" max="18" width="4.6328125" style="54" bestFit="1" customWidth="1"/>
    <col min="19" max="16384" width="8" style="54"/>
  </cols>
  <sheetData>
    <row r="1" spans="1:16" ht="17.399999999999999">
      <c r="B1" s="672" t="s">
        <v>0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58"/>
    </row>
    <row r="2" spans="1:16" ht="17.399999999999999">
      <c r="B2" s="673" t="s">
        <v>12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59"/>
    </row>
    <row r="3" spans="1:16" ht="17.399999999999999">
      <c r="B3" s="674" t="s">
        <v>13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59"/>
    </row>
    <row r="4" spans="1:16" ht="17.399999999999999">
      <c r="B4" s="674" t="s">
        <v>106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59"/>
    </row>
    <row r="5" spans="1:16" ht="17.399999999999999">
      <c r="A5" s="175"/>
      <c r="B5" s="674" t="s">
        <v>15</v>
      </c>
      <c r="C5" s="674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59"/>
    </row>
    <row r="6" spans="1:16">
      <c r="C6" s="54"/>
      <c r="G6" s="54"/>
      <c r="L6" s="54"/>
      <c r="N6" s="54"/>
    </row>
    <row r="7" spans="1:16">
      <c r="A7" s="218" t="s">
        <v>14</v>
      </c>
      <c r="B7" s="62"/>
      <c r="C7" s="61"/>
      <c r="D7" s="59"/>
      <c r="E7" s="61"/>
      <c r="F7" s="61"/>
      <c r="G7" s="63"/>
      <c r="H7" s="59"/>
      <c r="I7" s="64"/>
      <c r="J7" s="59"/>
      <c r="K7" s="59"/>
      <c r="L7" s="65"/>
      <c r="M7" s="64"/>
      <c r="N7" s="54"/>
    </row>
    <row r="8" spans="1:16" ht="18" customHeight="1">
      <c r="A8" s="664" t="s">
        <v>16</v>
      </c>
      <c r="B8" s="665"/>
      <c r="C8" s="249" t="s">
        <v>17</v>
      </c>
      <c r="D8" s="245" t="s">
        <v>18</v>
      </c>
      <c r="E8" s="670" t="s">
        <v>19</v>
      </c>
      <c r="F8" s="671"/>
      <c r="G8" s="440" t="s">
        <v>20</v>
      </c>
      <c r="H8" s="668" t="s">
        <v>18</v>
      </c>
      <c r="I8" s="668"/>
      <c r="J8" s="668"/>
      <c r="K8" s="668"/>
      <c r="L8" s="668"/>
      <c r="M8" s="668"/>
      <c r="N8" s="668"/>
      <c r="O8" s="669"/>
    </row>
    <row r="9" spans="1:16" s="55" customFormat="1" ht="18" customHeight="1">
      <c r="A9" s="666"/>
      <c r="B9" s="667"/>
      <c r="C9" s="244" t="s">
        <v>21</v>
      </c>
      <c r="D9" s="238" t="s">
        <v>22</v>
      </c>
      <c r="E9" s="662" t="s">
        <v>23</v>
      </c>
      <c r="F9" s="663"/>
      <c r="G9" s="246" t="s">
        <v>18</v>
      </c>
      <c r="H9" s="247" t="s">
        <v>24</v>
      </c>
      <c r="I9" s="228" t="s">
        <v>25</v>
      </c>
      <c r="J9" s="247" t="s">
        <v>26</v>
      </c>
      <c r="K9" s="500" t="s">
        <v>125</v>
      </c>
      <c r="L9" s="104" t="s">
        <v>27</v>
      </c>
      <c r="M9" s="247" t="s">
        <v>28</v>
      </c>
      <c r="N9" s="104" t="s">
        <v>29</v>
      </c>
      <c r="O9" s="248" t="s">
        <v>30</v>
      </c>
    </row>
    <row r="10" spans="1:16" ht="18" customHeight="1">
      <c r="A10" s="239"/>
      <c r="B10" s="390"/>
      <c r="C10" s="240"/>
      <c r="D10" s="243"/>
      <c r="E10" s="579" t="str">
        <f>+'MANZANILLO via SHA'!E11</f>
        <v>EVER LOGIC</v>
      </c>
      <c r="F10" s="580" t="str">
        <f>+'MANZANILLO via SHA'!F11</f>
        <v xml:space="preserve">0572-059E
	</v>
      </c>
      <c r="G10" s="587">
        <f>+'MANZANILLO via SHA'!G11</f>
        <v>44680</v>
      </c>
      <c r="H10" s="375">
        <f>G10+19</f>
        <v>44699</v>
      </c>
      <c r="I10" s="361" t="s">
        <v>31</v>
      </c>
      <c r="J10" s="375">
        <f>+K10+2</f>
        <v>44708</v>
      </c>
      <c r="K10" s="497">
        <f>+H10+7</f>
        <v>44706</v>
      </c>
      <c r="L10" s="361" t="s">
        <v>31</v>
      </c>
      <c r="M10" s="361">
        <f>+K10+6</f>
        <v>44712</v>
      </c>
      <c r="N10" s="361" t="s">
        <v>31</v>
      </c>
      <c r="O10" s="361">
        <f>G10+37</f>
        <v>44717</v>
      </c>
      <c r="P10" s="232" t="s">
        <v>59</v>
      </c>
    </row>
    <row r="11" spans="1:16" s="67" customFormat="1" ht="18" customHeight="1">
      <c r="A11" s="389" t="str">
        <f>+'MANZANILLO via SHA'!A11</f>
        <v>NZ NINGBO</v>
      </c>
      <c r="B11" s="390" t="str">
        <f>+'MANZANILLO via SHA'!B11</f>
        <v>011N</v>
      </c>
      <c r="C11" s="390">
        <f>+'MANZANILLO via SHA'!C11</f>
        <v>44663</v>
      </c>
      <c r="D11" s="241">
        <f>+C11+10</f>
        <v>44673</v>
      </c>
      <c r="E11" s="508" t="s">
        <v>162</v>
      </c>
      <c r="F11" s="583" t="s">
        <v>163</v>
      </c>
      <c r="G11" s="585">
        <v>44680</v>
      </c>
      <c r="H11" s="363">
        <f>G11+20</f>
        <v>44700</v>
      </c>
      <c r="I11" s="363">
        <f>G11+22</f>
        <v>44702</v>
      </c>
      <c r="J11" s="379" t="s">
        <v>31</v>
      </c>
      <c r="K11" s="498" t="s">
        <v>31</v>
      </c>
      <c r="L11" s="237">
        <f>G11+24</f>
        <v>44704</v>
      </c>
      <c r="M11" s="362">
        <f>G11+31</f>
        <v>44711</v>
      </c>
      <c r="N11" s="237">
        <f>G11+35</f>
        <v>44715</v>
      </c>
      <c r="O11" s="363" t="s">
        <v>31</v>
      </c>
      <c r="P11" s="233" t="s">
        <v>60</v>
      </c>
    </row>
    <row r="12" spans="1:16" s="68" customFormat="1" ht="18" customHeight="1">
      <c r="A12" s="235"/>
      <c r="B12" s="578"/>
      <c r="C12" s="242"/>
      <c r="D12" s="236"/>
      <c r="E12" s="461" t="s">
        <v>167</v>
      </c>
      <c r="F12" s="584" t="s">
        <v>168</v>
      </c>
      <c r="G12" s="586">
        <v>44680</v>
      </c>
      <c r="H12" s="365">
        <f>G12+22</f>
        <v>44702</v>
      </c>
      <c r="I12" s="364">
        <f>G12+23</f>
        <v>44703</v>
      </c>
      <c r="J12" s="365" t="s">
        <v>31</v>
      </c>
      <c r="K12" s="499" t="s">
        <v>31</v>
      </c>
      <c r="L12" s="336" t="s">
        <v>31</v>
      </c>
      <c r="M12" s="364">
        <f>+G12+34</f>
        <v>44714</v>
      </c>
      <c r="N12" s="364">
        <f>+G12+37</f>
        <v>44717</v>
      </c>
      <c r="O12" s="336" t="s">
        <v>31</v>
      </c>
      <c r="P12" s="71" t="s">
        <v>61</v>
      </c>
    </row>
    <row r="13" spans="1:16" ht="18" customHeight="1">
      <c r="A13" s="239"/>
      <c r="B13" s="390"/>
      <c r="C13" s="240"/>
      <c r="D13" s="243"/>
      <c r="E13" s="579" t="str">
        <f>+'MANZANILLO via SHA'!E14</f>
        <v>EVER LISSOME</v>
      </c>
      <c r="F13" s="580" t="str">
        <f>+'MANZANILLO via SHA'!F14</f>
        <v xml:space="preserve">	
0573-053E</v>
      </c>
      <c r="G13" s="587">
        <f>+'MANZANILLO via SHA'!G14</f>
        <v>44687</v>
      </c>
      <c r="H13" s="375">
        <f>G13+19</f>
        <v>44706</v>
      </c>
      <c r="I13" s="361" t="s">
        <v>31</v>
      </c>
      <c r="J13" s="375">
        <f>+K13+2</f>
        <v>44715</v>
      </c>
      <c r="K13" s="497">
        <f>+H13+7</f>
        <v>44713</v>
      </c>
      <c r="L13" s="361" t="s">
        <v>31</v>
      </c>
      <c r="M13" s="361">
        <f>+K13+6</f>
        <v>44719</v>
      </c>
      <c r="N13" s="361" t="s">
        <v>31</v>
      </c>
      <c r="O13" s="361">
        <f>G13+37</f>
        <v>44724</v>
      </c>
      <c r="P13" s="232"/>
    </row>
    <row r="14" spans="1:16" s="67" customFormat="1" ht="18" customHeight="1">
      <c r="A14" s="389" t="str">
        <f>+'MANZANILLO via SHA'!A14</f>
        <v>ZHONG HANG SHENG</v>
      </c>
      <c r="B14" s="390" t="str">
        <f>+'MANZANILLO via SHA'!B14</f>
        <v>146N</v>
      </c>
      <c r="C14" s="390">
        <f>+'MANZANILLO via SHA'!C14</f>
        <v>44670</v>
      </c>
      <c r="D14" s="241">
        <f>C14+10</f>
        <v>44680</v>
      </c>
      <c r="E14" s="376" t="s">
        <v>164</v>
      </c>
      <c r="F14" s="581" t="s">
        <v>137</v>
      </c>
      <c r="G14" s="585">
        <f>G11+7</f>
        <v>44687</v>
      </c>
      <c r="H14" s="363">
        <f>G14+20</f>
        <v>44707</v>
      </c>
      <c r="I14" s="363">
        <f>G14+22</f>
        <v>44709</v>
      </c>
      <c r="J14" s="379" t="s">
        <v>31</v>
      </c>
      <c r="K14" s="498" t="s">
        <v>31</v>
      </c>
      <c r="L14" s="237">
        <f>G14+24</f>
        <v>44711</v>
      </c>
      <c r="M14" s="362">
        <f>G14+31</f>
        <v>44718</v>
      </c>
      <c r="N14" s="237">
        <f>G14+35</f>
        <v>44722</v>
      </c>
      <c r="O14" s="363" t="s">
        <v>31</v>
      </c>
      <c r="P14" s="233"/>
    </row>
    <row r="15" spans="1:16" s="68" customFormat="1" ht="18" customHeight="1">
      <c r="A15" s="235"/>
      <c r="B15" s="578"/>
      <c r="C15" s="242"/>
      <c r="D15" s="236"/>
      <c r="E15" s="461" t="s">
        <v>169</v>
      </c>
      <c r="F15" s="582" t="s">
        <v>170</v>
      </c>
      <c r="G15" s="586">
        <f>+G12+7</f>
        <v>44687</v>
      </c>
      <c r="H15" s="365">
        <f>G15+22</f>
        <v>44709</v>
      </c>
      <c r="I15" s="364">
        <f>G15+23</f>
        <v>44710</v>
      </c>
      <c r="J15" s="365" t="s">
        <v>31</v>
      </c>
      <c r="K15" s="499" t="s">
        <v>31</v>
      </c>
      <c r="L15" s="336" t="s">
        <v>31</v>
      </c>
      <c r="M15" s="364">
        <f>+G15+34</f>
        <v>44721</v>
      </c>
      <c r="N15" s="364">
        <f>+G15+37</f>
        <v>44724</v>
      </c>
      <c r="O15" s="336" t="s">
        <v>31</v>
      </c>
      <c r="P15" s="71"/>
    </row>
    <row r="16" spans="1:16" ht="18" customHeight="1">
      <c r="A16" s="239"/>
      <c r="B16" s="390"/>
      <c r="C16" s="243"/>
      <c r="D16" s="243"/>
      <c r="E16" s="579" t="str">
        <f>+'MANZANILLO via SHA'!E17</f>
        <v>EVER LIBRA</v>
      </c>
      <c r="F16" s="580" t="str">
        <f>+'MANZANILLO via SHA'!F17</f>
        <v xml:space="preserve">	
0574-061E</v>
      </c>
      <c r="G16" s="587">
        <f>+'MANZANILLO via SHA'!G17</f>
        <v>44694</v>
      </c>
      <c r="H16" s="375">
        <f>G16+19</f>
        <v>44713</v>
      </c>
      <c r="I16" s="361" t="s">
        <v>31</v>
      </c>
      <c r="J16" s="375">
        <f>+K16+2</f>
        <v>44722</v>
      </c>
      <c r="K16" s="497">
        <f>+H16+7</f>
        <v>44720</v>
      </c>
      <c r="L16" s="361" t="s">
        <v>31</v>
      </c>
      <c r="M16" s="361">
        <f>+K16+6</f>
        <v>44726</v>
      </c>
      <c r="N16" s="361" t="s">
        <v>31</v>
      </c>
      <c r="O16" s="361">
        <f>G16+37</f>
        <v>44731</v>
      </c>
      <c r="P16" s="232"/>
    </row>
    <row r="17" spans="1:16" s="67" customFormat="1" ht="18" customHeight="1">
      <c r="A17" s="389" t="str">
        <f>+'MANZANILLO via SHA'!A17</f>
        <v>AS PENELOPE</v>
      </c>
      <c r="B17" s="390" t="str">
        <f>+'MANZANILLO via SHA'!B17</f>
        <v>098N</v>
      </c>
      <c r="C17" s="390">
        <f>+'MANZANILLO via SHA'!C17</f>
        <v>44677</v>
      </c>
      <c r="D17" s="241">
        <f>C17+10</f>
        <v>44687</v>
      </c>
      <c r="E17" s="508" t="s">
        <v>165</v>
      </c>
      <c r="F17" s="581" t="s">
        <v>166</v>
      </c>
      <c r="G17" s="585">
        <f t="shared" ref="G17" si="0">G14+7</f>
        <v>44694</v>
      </c>
      <c r="H17" s="363">
        <f>G17+20</f>
        <v>44714</v>
      </c>
      <c r="I17" s="363">
        <f>G17+22</f>
        <v>44716</v>
      </c>
      <c r="J17" s="379" t="s">
        <v>31</v>
      </c>
      <c r="K17" s="498" t="s">
        <v>31</v>
      </c>
      <c r="L17" s="237">
        <f>G17+24</f>
        <v>44718</v>
      </c>
      <c r="M17" s="362">
        <f>G17+31</f>
        <v>44725</v>
      </c>
      <c r="N17" s="237">
        <f>G17+35</f>
        <v>44729</v>
      </c>
      <c r="O17" s="363" t="s">
        <v>31</v>
      </c>
      <c r="P17" s="233"/>
    </row>
    <row r="18" spans="1:16" s="68" customFormat="1" ht="18" customHeight="1">
      <c r="A18" s="235"/>
      <c r="B18" s="257"/>
      <c r="C18" s="236"/>
      <c r="D18" s="236"/>
      <c r="E18" s="461" t="s">
        <v>171</v>
      </c>
      <c r="F18" s="582" t="s">
        <v>172</v>
      </c>
      <c r="G18" s="586">
        <f>+G15+7</f>
        <v>44694</v>
      </c>
      <c r="H18" s="365">
        <f>G18+22</f>
        <v>44716</v>
      </c>
      <c r="I18" s="364">
        <f>G18+23</f>
        <v>44717</v>
      </c>
      <c r="J18" s="365" t="s">
        <v>31</v>
      </c>
      <c r="K18" s="499" t="s">
        <v>31</v>
      </c>
      <c r="L18" s="336" t="s">
        <v>31</v>
      </c>
      <c r="M18" s="364">
        <f>+G18+34</f>
        <v>44728</v>
      </c>
      <c r="N18" s="364">
        <f>+G18+37</f>
        <v>44731</v>
      </c>
      <c r="O18" s="336" t="s">
        <v>31</v>
      </c>
      <c r="P18" s="71"/>
    </row>
    <row r="19" spans="1:16" ht="18" customHeight="1">
      <c r="A19" s="239"/>
      <c r="B19" s="256"/>
      <c r="C19" s="243"/>
      <c r="D19" s="243"/>
      <c r="E19" s="579">
        <f>+'MANZANILLO via SHA'!E20</f>
        <v>0</v>
      </c>
      <c r="F19" s="580">
        <f>+'MANZANILLO via SHA'!F20</f>
        <v>0</v>
      </c>
      <c r="G19" s="587">
        <f>+'MANZANILLO via SHA'!G20</f>
        <v>0</v>
      </c>
      <c r="H19" s="375">
        <f t="shared" ref="H19" si="1">G19+19</f>
        <v>19</v>
      </c>
      <c r="I19" s="361" t="s">
        <v>31</v>
      </c>
      <c r="J19" s="375">
        <f t="shared" ref="J19" si="2">+K19+2</f>
        <v>28</v>
      </c>
      <c r="K19" s="497">
        <f t="shared" ref="K19" si="3">+H19+7</f>
        <v>26</v>
      </c>
      <c r="L19" s="361" t="s">
        <v>31</v>
      </c>
      <c r="M19" s="361">
        <f t="shared" ref="M19" si="4">+K19+6</f>
        <v>32</v>
      </c>
      <c r="N19" s="361" t="s">
        <v>31</v>
      </c>
      <c r="O19" s="361">
        <f t="shared" ref="O19" si="5">G19+37</f>
        <v>37</v>
      </c>
      <c r="P19" s="232"/>
    </row>
    <row r="20" spans="1:16" s="67" customFormat="1" ht="18" customHeight="1">
      <c r="A20" s="389">
        <f>+'MANZANILLO via SHA'!A20</f>
        <v>0</v>
      </c>
      <c r="B20" s="390">
        <f>+'MANZANILLO via SHA'!B20</f>
        <v>0</v>
      </c>
      <c r="C20" s="390">
        <f>+'MANZANILLO via SHA'!C20</f>
        <v>0</v>
      </c>
      <c r="D20" s="241">
        <f>C20+10</f>
        <v>10</v>
      </c>
      <c r="E20" s="508"/>
      <c r="F20" s="581"/>
      <c r="G20" s="585"/>
      <c r="H20" s="363"/>
      <c r="I20" s="363"/>
      <c r="J20" s="379"/>
      <c r="K20" s="498"/>
      <c r="L20" s="237"/>
      <c r="M20" s="362"/>
      <c r="N20" s="237"/>
      <c r="O20" s="363"/>
      <c r="P20" s="234"/>
    </row>
    <row r="21" spans="1:16" s="68" customFormat="1" ht="18" customHeight="1">
      <c r="A21" s="235"/>
      <c r="B21" s="257"/>
      <c r="C21" s="236"/>
      <c r="D21" s="236"/>
      <c r="E21" s="461"/>
      <c r="F21" s="582"/>
      <c r="G21" s="586"/>
      <c r="H21" s="365"/>
      <c r="I21" s="364"/>
      <c r="J21" s="365"/>
      <c r="K21" s="499"/>
      <c r="L21" s="336"/>
      <c r="M21" s="364"/>
      <c r="N21" s="364"/>
      <c r="O21" s="336"/>
      <c r="P21" s="71"/>
    </row>
    <row r="22" spans="1:16" ht="18" customHeight="1">
      <c r="A22" s="239"/>
      <c r="B22" s="256"/>
      <c r="C22" s="243"/>
      <c r="D22" s="243"/>
      <c r="E22" s="579"/>
      <c r="F22" s="580"/>
      <c r="G22" s="587"/>
      <c r="H22" s="375"/>
      <c r="I22" s="361"/>
      <c r="J22" s="375"/>
      <c r="K22" s="497"/>
      <c r="L22" s="361"/>
      <c r="M22" s="361"/>
      <c r="N22" s="361"/>
      <c r="O22" s="361"/>
      <c r="P22" s="232"/>
    </row>
    <row r="23" spans="1:16" s="67" customFormat="1" ht="18" customHeight="1">
      <c r="A23" s="389"/>
      <c r="B23" s="390"/>
      <c r="C23" s="390"/>
      <c r="D23" s="241"/>
      <c r="E23" s="508"/>
      <c r="F23" s="581"/>
      <c r="G23" s="585"/>
      <c r="H23" s="363"/>
      <c r="I23" s="363"/>
      <c r="J23" s="379"/>
      <c r="K23" s="498"/>
      <c r="L23" s="237"/>
      <c r="M23" s="362"/>
      <c r="N23" s="237"/>
      <c r="O23" s="363"/>
      <c r="P23" s="234"/>
    </row>
    <row r="24" spans="1:16" s="68" customFormat="1" ht="18" customHeight="1">
      <c r="A24" s="235"/>
      <c r="B24" s="257"/>
      <c r="C24" s="236"/>
      <c r="D24" s="236"/>
      <c r="E24" s="461"/>
      <c r="F24" s="582"/>
      <c r="G24" s="586"/>
      <c r="H24" s="365"/>
      <c r="I24" s="364"/>
      <c r="J24" s="365"/>
      <c r="K24" s="499"/>
      <c r="L24" s="336"/>
      <c r="M24" s="364"/>
      <c r="N24" s="364"/>
      <c r="O24" s="336"/>
      <c r="P24" s="71"/>
    </row>
    <row r="25" spans="1:16">
      <c r="O25" s="72" t="s">
        <v>32</v>
      </c>
    </row>
    <row r="26" spans="1:16">
      <c r="A26" s="73" t="s">
        <v>33</v>
      </c>
      <c r="B26" s="222"/>
      <c r="C26" s="74"/>
      <c r="D26" s="75"/>
      <c r="E26" s="272"/>
      <c r="F26" s="273"/>
      <c r="G26" s="76"/>
    </row>
    <row r="27" spans="1:16" ht="14.4">
      <c r="A27" s="80" t="s">
        <v>34</v>
      </c>
      <c r="B27" s="259"/>
      <c r="C27" s="81"/>
      <c r="D27" s="82"/>
      <c r="E27" s="274"/>
      <c r="F27" s="274"/>
      <c r="G27" s="54"/>
      <c r="H27" s="57"/>
      <c r="J27" s="57"/>
      <c r="K27" s="57"/>
      <c r="L27" s="54"/>
      <c r="N27" s="54"/>
    </row>
    <row r="28" spans="1:16">
      <c r="A28" s="84"/>
      <c r="B28" s="260"/>
      <c r="C28" s="85"/>
      <c r="D28" s="86"/>
      <c r="E28" s="271"/>
      <c r="F28" s="271"/>
      <c r="G28" s="54"/>
      <c r="H28" s="57"/>
      <c r="J28" s="57"/>
      <c r="K28" s="57"/>
      <c r="L28" s="54"/>
      <c r="N28" s="54"/>
    </row>
    <row r="29" spans="1:16">
      <c r="A29" s="174" t="s">
        <v>103</v>
      </c>
      <c r="B29" s="221"/>
      <c r="C29" s="77"/>
      <c r="D29" s="86"/>
      <c r="E29" s="275"/>
      <c r="F29" s="275"/>
      <c r="G29" s="54"/>
      <c r="H29" s="57"/>
      <c r="J29" s="57"/>
      <c r="K29" s="57"/>
      <c r="L29" s="54"/>
      <c r="N29" s="54"/>
    </row>
    <row r="30" spans="1:16" ht="14.4">
      <c r="A30" s="174" t="s">
        <v>102</v>
      </c>
      <c r="B30" s="89"/>
      <c r="C30" s="89"/>
      <c r="D30" s="90"/>
      <c r="E30" s="270"/>
      <c r="F30" s="270"/>
      <c r="G30" s="54"/>
      <c r="H30" s="57"/>
      <c r="J30" s="57"/>
      <c r="K30" s="57"/>
      <c r="L30" s="54"/>
      <c r="N30" s="54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2"/>
  <sheetViews>
    <sheetView showGridLines="0" zoomScale="80" zoomScaleNormal="80" zoomScaleSheetLayoutView="75" workbookViewId="0">
      <selection activeCell="C15" sqref="C15"/>
    </sheetView>
  </sheetViews>
  <sheetFormatPr defaultColWidth="8" defaultRowHeight="13.8"/>
  <cols>
    <col min="1" max="1" width="23.6328125" style="56" customWidth="1"/>
    <col min="2" max="2" width="6.7265625" style="56" bestFit="1" customWidth="1"/>
    <col min="3" max="3" width="9.36328125" style="92" customWidth="1"/>
    <col min="4" max="4" width="9.90625" style="92" customWidth="1"/>
    <col min="5" max="5" width="26.90625" style="54" customWidth="1"/>
    <col min="6" max="6" width="20.26953125" style="92" customWidth="1"/>
    <col min="7" max="7" width="11.90625" style="56" bestFit="1" customWidth="1"/>
    <col min="8" max="8" width="23.36328125" style="56" customWidth="1"/>
    <col min="9" max="9" width="27.7265625" style="56" customWidth="1"/>
    <col min="10" max="10" width="6.36328125" style="54" bestFit="1" customWidth="1"/>
    <col min="11" max="16384" width="8" style="54"/>
  </cols>
  <sheetData>
    <row r="1" spans="1:14" ht="17.399999999999999">
      <c r="B1" s="678" t="s">
        <v>35</v>
      </c>
      <c r="C1" s="678"/>
      <c r="D1" s="678"/>
      <c r="E1" s="678"/>
      <c r="F1" s="678"/>
      <c r="G1" s="678"/>
      <c r="H1" s="678"/>
      <c r="I1" s="678"/>
    </row>
    <row r="2" spans="1:14" ht="17.399999999999999">
      <c r="B2" s="679" t="s">
        <v>36</v>
      </c>
      <c r="C2" s="679"/>
      <c r="D2" s="679"/>
      <c r="E2" s="679"/>
      <c r="F2" s="679"/>
      <c r="G2" s="679"/>
      <c r="H2" s="679"/>
      <c r="I2" s="679"/>
    </row>
    <row r="3" spans="1:14">
      <c r="A3" s="62"/>
      <c r="E3" s="93"/>
      <c r="F3" s="264"/>
      <c r="G3" s="94"/>
      <c r="H3" s="94"/>
      <c r="I3" s="94"/>
    </row>
    <row r="4" spans="1:14">
      <c r="B4" s="62"/>
      <c r="C4" s="95"/>
      <c r="D4" s="95"/>
      <c r="E4" s="59"/>
      <c r="F4" s="130"/>
      <c r="G4" s="316"/>
      <c r="H4" s="96"/>
      <c r="I4" s="97"/>
    </row>
    <row r="5" spans="1:14">
      <c r="B5" s="62"/>
      <c r="C5" s="95"/>
      <c r="D5" s="95"/>
      <c r="E5" s="59"/>
      <c r="F5" s="130"/>
      <c r="G5" s="316"/>
      <c r="H5" s="96"/>
      <c r="I5" s="97"/>
    </row>
    <row r="6" spans="1:14">
      <c r="A6" s="225"/>
      <c r="B6" s="62"/>
      <c r="C6" s="95"/>
      <c r="D6" s="95"/>
      <c r="E6" s="59"/>
      <c r="F6" s="95"/>
      <c r="G6" s="62"/>
      <c r="H6" s="63"/>
      <c r="I6" s="63"/>
    </row>
    <row r="7" spans="1:14">
      <c r="B7" s="252"/>
      <c r="C7" s="98"/>
      <c r="D7" s="98"/>
      <c r="E7" s="98"/>
      <c r="F7" s="99"/>
      <c r="G7" s="319"/>
      <c r="H7" s="100"/>
      <c r="I7" s="100"/>
    </row>
    <row r="8" spans="1:14" s="102" customFormat="1">
      <c r="A8" s="220" t="s">
        <v>14</v>
      </c>
      <c r="B8" s="253"/>
      <c r="C8" s="101"/>
      <c r="D8" s="101"/>
      <c r="E8" s="101"/>
      <c r="F8" s="101"/>
      <c r="G8" s="320"/>
      <c r="H8" s="100"/>
      <c r="I8" s="100"/>
    </row>
    <row r="9" spans="1:14" ht="17.25" customHeight="1">
      <c r="A9" s="680" t="s">
        <v>128</v>
      </c>
      <c r="B9" s="680"/>
      <c r="C9" s="555" t="s">
        <v>17</v>
      </c>
      <c r="D9" s="556" t="s">
        <v>18</v>
      </c>
      <c r="E9" s="676" t="s">
        <v>19</v>
      </c>
      <c r="F9" s="677"/>
      <c r="G9" s="309" t="s">
        <v>37</v>
      </c>
      <c r="H9" s="230" t="s">
        <v>18</v>
      </c>
      <c r="J9" s="103"/>
      <c r="K9" s="102"/>
    </row>
    <row r="10" spans="1:14" ht="34.950000000000003" customHeight="1">
      <c r="A10" s="681"/>
      <c r="B10" s="681"/>
      <c r="C10" s="589" t="s">
        <v>21</v>
      </c>
      <c r="D10" s="251" t="s">
        <v>38</v>
      </c>
      <c r="E10" s="676" t="s">
        <v>23</v>
      </c>
      <c r="F10" s="677"/>
      <c r="G10" s="317" t="s">
        <v>18</v>
      </c>
      <c r="H10" s="318" t="s">
        <v>39</v>
      </c>
      <c r="J10" s="106"/>
      <c r="K10" s="102"/>
    </row>
    <row r="11" spans="1:14" ht="26.4" customHeight="1">
      <c r="A11" s="601" t="s">
        <v>129</v>
      </c>
      <c r="B11" s="457" t="s">
        <v>174</v>
      </c>
      <c r="C11" s="458">
        <v>44661</v>
      </c>
      <c r="D11" s="459">
        <f>C11+7</f>
        <v>44668</v>
      </c>
      <c r="E11" s="553" t="s">
        <v>136</v>
      </c>
      <c r="F11" s="553" t="s">
        <v>179</v>
      </c>
      <c r="G11" s="568">
        <v>44671</v>
      </c>
      <c r="H11" s="557">
        <f>G11+27</f>
        <v>44698</v>
      </c>
      <c r="I11" s="310" t="s">
        <v>113</v>
      </c>
      <c r="K11" s="102"/>
    </row>
    <row r="12" spans="1:14" s="108" customFormat="1" ht="26.4" customHeight="1">
      <c r="A12" s="456" t="s">
        <v>138</v>
      </c>
      <c r="B12" s="457" t="s">
        <v>175</v>
      </c>
      <c r="C12" s="460">
        <f>+C11+7</f>
        <v>44668</v>
      </c>
      <c r="D12" s="459">
        <f t="shared" ref="D12:D14" si="0">D11+7</f>
        <v>44675</v>
      </c>
      <c r="E12" s="553" t="s">
        <v>180</v>
      </c>
      <c r="F12" s="553" t="s">
        <v>181</v>
      </c>
      <c r="G12" s="568">
        <f>+G11+7</f>
        <v>44678</v>
      </c>
      <c r="H12" s="557">
        <f t="shared" ref="H12:H14" si="1">G12+27</f>
        <v>44705</v>
      </c>
      <c r="J12" s="310"/>
      <c r="K12" s="107"/>
    </row>
    <row r="13" spans="1:14" s="108" customFormat="1" ht="26.4" customHeight="1">
      <c r="A13" s="601" t="s">
        <v>173</v>
      </c>
      <c r="B13" s="457" t="s">
        <v>176</v>
      </c>
      <c r="C13" s="460">
        <f t="shared" ref="C13" si="2">+C12+7</f>
        <v>44675</v>
      </c>
      <c r="D13" s="459">
        <f t="shared" si="0"/>
        <v>44682</v>
      </c>
      <c r="E13" s="553" t="s">
        <v>183</v>
      </c>
      <c r="F13" s="553" t="s">
        <v>181</v>
      </c>
      <c r="G13" s="568">
        <f t="shared" ref="G13:G14" si="3">+G12+7</f>
        <v>44685</v>
      </c>
      <c r="H13" s="557">
        <f t="shared" si="1"/>
        <v>44712</v>
      </c>
      <c r="J13" s="554"/>
      <c r="N13"/>
    </row>
    <row r="14" spans="1:14" s="108" customFormat="1" ht="26.4" customHeight="1">
      <c r="A14" s="601" t="s">
        <v>178</v>
      </c>
      <c r="B14" s="457" t="s">
        <v>177</v>
      </c>
      <c r="C14" s="460">
        <v>44681</v>
      </c>
      <c r="D14" s="459">
        <f t="shared" si="0"/>
        <v>44689</v>
      </c>
      <c r="E14" s="553" t="s">
        <v>184</v>
      </c>
      <c r="F14" s="553" t="s">
        <v>182</v>
      </c>
      <c r="G14" s="568">
        <f t="shared" si="3"/>
        <v>44692</v>
      </c>
      <c r="H14" s="557">
        <f t="shared" si="1"/>
        <v>44719</v>
      </c>
      <c r="J14" s="554"/>
    </row>
    <row r="15" spans="1:14" s="108" customFormat="1">
      <c r="A15" s="226"/>
      <c r="B15" s="226"/>
      <c r="C15" s="110"/>
      <c r="D15" s="111"/>
      <c r="E15" s="112"/>
      <c r="F15" s="113"/>
      <c r="G15" s="321"/>
      <c r="H15" s="114"/>
      <c r="I15" s="114"/>
      <c r="J15" s="170"/>
    </row>
    <row r="16" spans="1:14">
      <c r="A16" s="227"/>
      <c r="B16" s="115"/>
      <c r="C16" s="116"/>
      <c r="D16" s="116"/>
      <c r="E16" s="116"/>
      <c r="F16" s="265"/>
      <c r="G16" s="115"/>
      <c r="I16" s="72" t="s">
        <v>32</v>
      </c>
    </row>
    <row r="17" spans="1:9">
      <c r="A17" s="222" t="s">
        <v>33</v>
      </c>
      <c r="B17" s="254"/>
      <c r="C17" s="98"/>
      <c r="D17" s="98"/>
      <c r="E17" s="98"/>
      <c r="H17" s="116"/>
      <c r="I17" s="116"/>
    </row>
    <row r="18" spans="1:9">
      <c r="A18" s="223" t="s">
        <v>34</v>
      </c>
      <c r="B18" s="115"/>
      <c r="C18" s="116"/>
      <c r="D18" s="116"/>
      <c r="E18" s="116"/>
      <c r="F18" s="265"/>
      <c r="G18" s="115"/>
    </row>
    <row r="19" spans="1:9">
      <c r="A19" s="224" t="s">
        <v>48</v>
      </c>
      <c r="B19" s="115"/>
      <c r="C19" s="116"/>
      <c r="D19" s="116"/>
      <c r="E19" s="116"/>
      <c r="F19" s="265"/>
      <c r="G19" s="115"/>
    </row>
    <row r="20" spans="1:9">
      <c r="A20" s="227"/>
      <c r="B20" s="115"/>
      <c r="C20" s="116"/>
      <c r="D20" s="116"/>
      <c r="E20" s="116"/>
      <c r="F20" s="265"/>
      <c r="G20" s="115"/>
    </row>
    <row r="21" spans="1:9" ht="14.4">
      <c r="A21" s="174" t="s">
        <v>103</v>
      </c>
      <c r="B21" s="89"/>
      <c r="C21" s="118"/>
      <c r="D21" s="118"/>
      <c r="E21" s="90"/>
      <c r="F21" s="91"/>
      <c r="G21" s="675"/>
    </row>
    <row r="22" spans="1:9">
      <c r="A22" s="174" t="s">
        <v>102</v>
      </c>
      <c r="B22" s="255"/>
      <c r="C22" s="119"/>
      <c r="D22" s="119"/>
      <c r="E22" s="120"/>
      <c r="F22" s="87"/>
      <c r="G22" s="675"/>
    </row>
  </sheetData>
  <mergeCells count="6">
    <mergeCell ref="G21:G22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1"/>
  <sheetViews>
    <sheetView showGridLines="0" zoomScale="80" zoomScaleNormal="80" zoomScaleSheetLayoutView="75" workbookViewId="0">
      <selection activeCell="E13" sqref="E13"/>
    </sheetView>
  </sheetViews>
  <sheetFormatPr defaultColWidth="8" defaultRowHeight="13.8"/>
  <cols>
    <col min="1" max="1" width="22.36328125" style="56" customWidth="1"/>
    <col min="2" max="2" width="7.26953125" style="92" customWidth="1"/>
    <col min="3" max="3" width="8.26953125" style="55" customWidth="1"/>
    <col min="4" max="4" width="8.36328125" style="54" customWidth="1"/>
    <col min="5" max="5" width="23.26953125" style="92" customWidth="1"/>
    <col min="6" max="6" width="10.90625" style="55" customWidth="1"/>
    <col min="7" max="7" width="13.36328125" style="56" bestFit="1" customWidth="1"/>
    <col min="8" max="8" width="11" style="56" bestFit="1" customWidth="1"/>
    <col min="9" max="9" width="16.7265625" style="54" bestFit="1" customWidth="1"/>
    <col min="10" max="10" width="8.36328125" style="54" bestFit="1" customWidth="1"/>
    <col min="11" max="11" width="15.08984375" style="54" bestFit="1" customWidth="1"/>
    <col min="12" max="12" width="17.90625" style="54" customWidth="1"/>
    <col min="13" max="13" width="8.08984375" style="54" bestFit="1" customWidth="1"/>
    <col min="14" max="16384" width="8" style="54"/>
  </cols>
  <sheetData>
    <row r="1" spans="1:14" ht="17.399999999999999">
      <c r="B1" s="678" t="s">
        <v>0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58"/>
    </row>
    <row r="2" spans="1:14" ht="17.399999999999999">
      <c r="B2" s="679" t="s">
        <v>42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59"/>
    </row>
    <row r="3" spans="1:14" ht="17.399999999999999">
      <c r="A3" s="62"/>
      <c r="B3" s="685" t="s">
        <v>43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59"/>
    </row>
    <row r="4" spans="1:14">
      <c r="B4" s="95"/>
      <c r="C4" s="61"/>
      <c r="D4" s="59"/>
      <c r="E4" s="130"/>
      <c r="F4" s="263"/>
      <c r="G4" s="121"/>
      <c r="H4" s="121"/>
      <c r="I4" s="59"/>
      <c r="J4" s="59"/>
      <c r="K4" s="59"/>
      <c r="L4" s="59"/>
    </row>
    <row r="5" spans="1:14">
      <c r="A5" s="220"/>
      <c r="B5" s="95"/>
      <c r="C5" s="61"/>
      <c r="D5" s="59"/>
      <c r="E5" s="130"/>
      <c r="F5" s="263"/>
      <c r="G5" s="121"/>
      <c r="H5" s="121"/>
      <c r="I5" s="59"/>
      <c r="J5" s="59"/>
      <c r="K5" s="59"/>
      <c r="L5" s="59"/>
    </row>
    <row r="6" spans="1:14">
      <c r="A6" s="220"/>
      <c r="B6" s="95"/>
      <c r="C6" s="61"/>
      <c r="D6" s="59"/>
      <c r="E6" s="130"/>
      <c r="F6" s="263"/>
      <c r="G6" s="121"/>
      <c r="H6" s="121"/>
      <c r="I6" s="59"/>
      <c r="J6" s="59"/>
      <c r="K6" s="59"/>
      <c r="L6" s="59"/>
    </row>
    <row r="7" spans="1:14">
      <c r="A7" s="220" t="s">
        <v>14</v>
      </c>
      <c r="B7" s="95"/>
      <c r="C7" s="61"/>
      <c r="D7" s="59"/>
      <c r="E7" s="95"/>
      <c r="F7" s="61"/>
      <c r="G7" s="63"/>
      <c r="H7" s="441"/>
      <c r="I7" s="59"/>
      <c r="K7" s="65"/>
      <c r="L7" s="97"/>
    </row>
    <row r="8" spans="1:14" ht="18" customHeight="1">
      <c r="A8" s="680" t="s">
        <v>128</v>
      </c>
      <c r="B8" s="680"/>
      <c r="C8" s="559" t="s">
        <v>17</v>
      </c>
      <c r="D8" s="250" t="s">
        <v>18</v>
      </c>
      <c r="E8" s="683" t="s">
        <v>19</v>
      </c>
      <c r="F8" s="683"/>
      <c r="G8" s="309" t="s">
        <v>37</v>
      </c>
      <c r="H8" s="683" t="s">
        <v>18</v>
      </c>
      <c r="I8" s="683"/>
      <c r="J8" s="683"/>
      <c r="K8" s="683"/>
      <c r="L8" s="683"/>
      <c r="M8" s="103"/>
      <c r="N8" s="102"/>
    </row>
    <row r="9" spans="1:14" ht="27.6">
      <c r="A9" s="681"/>
      <c r="B9" s="681"/>
      <c r="C9" s="560" t="s">
        <v>21</v>
      </c>
      <c r="D9" s="251" t="s">
        <v>38</v>
      </c>
      <c r="E9" s="684" t="s">
        <v>23</v>
      </c>
      <c r="F9" s="684"/>
      <c r="G9" s="104" t="s">
        <v>18</v>
      </c>
      <c r="H9" s="105" t="s">
        <v>44</v>
      </c>
      <c r="I9" s="105" t="s">
        <v>45</v>
      </c>
      <c r="J9" s="105" t="s">
        <v>28</v>
      </c>
      <c r="K9" s="105" t="s">
        <v>46</v>
      </c>
      <c r="L9" s="105" t="s">
        <v>47</v>
      </c>
      <c r="M9" s="106"/>
      <c r="N9" s="102"/>
    </row>
    <row r="10" spans="1:14" s="108" customFormat="1">
      <c r="A10" s="456" t="str">
        <f>+'COLON via TAO'!A11</f>
        <v>AS PENELOPE</v>
      </c>
      <c r="B10" s="456" t="str">
        <f>+'COLON via TAO'!B11</f>
        <v>097E</v>
      </c>
      <c r="C10" s="456">
        <f>+'COLON via TAO'!C11</f>
        <v>44661</v>
      </c>
      <c r="D10" s="459">
        <f>C10+7</f>
        <v>44668</v>
      </c>
      <c r="E10" s="570" t="s">
        <v>140</v>
      </c>
      <c r="F10" s="570" t="s">
        <v>139</v>
      </c>
      <c r="G10" s="569">
        <v>44667</v>
      </c>
      <c r="H10" s="569">
        <f>G10+17</f>
        <v>44684</v>
      </c>
      <c r="I10" s="569">
        <f>G10+22</f>
        <v>44689</v>
      </c>
      <c r="J10" s="569">
        <f>+G10+29</f>
        <v>44696</v>
      </c>
      <c r="K10" s="569">
        <f>G10+34</f>
        <v>44701</v>
      </c>
      <c r="L10" s="569">
        <f>G10+36</f>
        <v>44703</v>
      </c>
      <c r="M10" s="558" t="s">
        <v>108</v>
      </c>
      <c r="N10" s="109"/>
    </row>
    <row r="11" spans="1:14" s="108" customFormat="1" ht="18" customHeight="1">
      <c r="A11" s="456" t="str">
        <f>+'COLON via TAO'!A12</f>
        <v>AS PAMELA</v>
      </c>
      <c r="B11" s="456" t="str">
        <f>+'COLON via TAO'!B12</f>
        <v>040E</v>
      </c>
      <c r="C11" s="456">
        <f>+'COLON via TAO'!C12</f>
        <v>44668</v>
      </c>
      <c r="D11" s="459">
        <f t="shared" ref="D11:D13" si="0">C11+7</f>
        <v>44675</v>
      </c>
      <c r="E11" s="570" t="s">
        <v>186</v>
      </c>
      <c r="F11" s="570" t="s">
        <v>185</v>
      </c>
      <c r="G11" s="569">
        <f>+G10+7</f>
        <v>44674</v>
      </c>
      <c r="H11" s="569">
        <f>G11+17</f>
        <v>44691</v>
      </c>
      <c r="I11" s="569">
        <f>G11+22</f>
        <v>44696</v>
      </c>
      <c r="J11" s="569">
        <f>+G11+29</f>
        <v>44703</v>
      </c>
      <c r="K11" s="569">
        <f>G11+34</f>
        <v>44708</v>
      </c>
      <c r="L11" s="569">
        <f>G11+36</f>
        <v>44710</v>
      </c>
      <c r="M11" s="558"/>
      <c r="N11" s="109"/>
    </row>
    <row r="12" spans="1:14" s="108" customFormat="1" ht="18" customHeight="1">
      <c r="A12" s="456" t="str">
        <f>+'COLON via TAO'!A13</f>
        <v xml:space="preserve">	
NZ NINGBO</v>
      </c>
      <c r="B12" s="456" t="str">
        <f>+'COLON via TAO'!B13</f>
        <v>011E</v>
      </c>
      <c r="C12" s="456">
        <f>+'COLON via TAO'!C13</f>
        <v>44675</v>
      </c>
      <c r="D12" s="459">
        <f t="shared" si="0"/>
        <v>44682</v>
      </c>
      <c r="E12" s="570" t="s">
        <v>187</v>
      </c>
      <c r="F12" s="570" t="s">
        <v>188</v>
      </c>
      <c r="G12" s="569">
        <f>+G11+7</f>
        <v>44681</v>
      </c>
      <c r="H12" s="569">
        <f>G12+17</f>
        <v>44698</v>
      </c>
      <c r="I12" s="569">
        <f>G12+22</f>
        <v>44703</v>
      </c>
      <c r="J12" s="569">
        <f>+G12+29</f>
        <v>44710</v>
      </c>
      <c r="K12" s="569">
        <f>G12+34</f>
        <v>44715</v>
      </c>
      <c r="L12" s="569">
        <f>G12+36</f>
        <v>44717</v>
      </c>
      <c r="M12" s="558"/>
    </row>
    <row r="13" spans="1:14" s="108" customFormat="1" ht="18" customHeight="1">
      <c r="A13" s="456" t="str">
        <f>+'COLON via TAO'!A14</f>
        <v xml:space="preserve">	
ZHONG HANG SHENG</v>
      </c>
      <c r="B13" s="456" t="str">
        <f>+'COLON via TAO'!B14</f>
        <v>146E</v>
      </c>
      <c r="C13" s="456">
        <f>+'COLON via TAO'!C14</f>
        <v>44681</v>
      </c>
      <c r="D13" s="459">
        <f t="shared" si="0"/>
        <v>44688</v>
      </c>
      <c r="E13" s="570"/>
      <c r="F13" s="570"/>
      <c r="G13" s="569"/>
      <c r="H13" s="569"/>
      <c r="I13" s="569"/>
      <c r="J13" s="569"/>
      <c r="K13" s="569"/>
      <c r="L13" s="569"/>
      <c r="M13" s="599"/>
    </row>
    <row r="14" spans="1:14">
      <c r="A14" s="221"/>
      <c r="B14" s="283"/>
      <c r="C14" s="77"/>
      <c r="D14" s="86"/>
      <c r="E14" s="88"/>
      <c r="F14" s="275"/>
      <c r="H14" s="442"/>
      <c r="I14" s="443"/>
      <c r="J14" s="443"/>
      <c r="K14" s="443"/>
      <c r="L14" s="443"/>
    </row>
    <row r="15" spans="1:14">
      <c r="B15" s="277"/>
      <c r="C15" s="74"/>
      <c r="D15" s="75"/>
      <c r="E15" s="266"/>
      <c r="F15" s="274"/>
      <c r="G15" s="83"/>
      <c r="H15" s="83"/>
      <c r="L15" s="72" t="s">
        <v>32</v>
      </c>
    </row>
    <row r="16" spans="1:14" s="127" customFormat="1">
      <c r="A16" s="222" t="s">
        <v>33</v>
      </c>
      <c r="B16" s="284"/>
      <c r="C16" s="122"/>
      <c r="D16" s="123"/>
      <c r="E16" s="124"/>
      <c r="F16" s="276"/>
      <c r="G16" s="125"/>
      <c r="H16" s="686"/>
      <c r="I16" s="686"/>
      <c r="J16" s="126"/>
    </row>
    <row r="17" spans="1:10">
      <c r="A17" s="223" t="s">
        <v>34</v>
      </c>
      <c r="B17" s="279"/>
      <c r="C17" s="85"/>
      <c r="D17" s="86"/>
      <c r="E17" s="87"/>
      <c r="F17" s="271"/>
      <c r="G17" s="128"/>
      <c r="H17" s="682"/>
      <c r="I17" s="682"/>
      <c r="J17" s="102"/>
    </row>
    <row r="18" spans="1:10">
      <c r="A18" s="224" t="s">
        <v>48</v>
      </c>
      <c r="B18" s="283"/>
      <c r="C18" s="77"/>
      <c r="D18" s="86"/>
      <c r="E18" s="88"/>
      <c r="F18" s="275"/>
    </row>
    <row r="19" spans="1:10" ht="14.4">
      <c r="A19" s="221"/>
      <c r="B19" s="118"/>
      <c r="C19" s="89"/>
      <c r="D19" s="90"/>
      <c r="E19" s="91"/>
      <c r="F19" s="270"/>
    </row>
    <row r="20" spans="1:10">
      <c r="A20" s="174" t="s">
        <v>103</v>
      </c>
      <c r="B20" s="281"/>
      <c r="C20" s="129"/>
      <c r="D20" s="120"/>
      <c r="E20" s="87"/>
      <c r="F20" s="271"/>
    </row>
    <row r="21" spans="1:10">
      <c r="A21" s="174" t="s">
        <v>102</v>
      </c>
    </row>
  </sheetData>
  <mergeCells count="9">
    <mergeCell ref="H17:I17"/>
    <mergeCell ref="E8:F8"/>
    <mergeCell ref="E9:F9"/>
    <mergeCell ref="B1:L1"/>
    <mergeCell ref="B2:L2"/>
    <mergeCell ref="B3:L3"/>
    <mergeCell ref="H16:I16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3"/>
  <sheetViews>
    <sheetView showGridLines="0" zoomScale="80" zoomScaleNormal="80" workbookViewId="0">
      <selection activeCell="J19" sqref="J19"/>
    </sheetView>
  </sheetViews>
  <sheetFormatPr defaultColWidth="8" defaultRowHeight="13.8"/>
  <cols>
    <col min="1" max="1" width="25.90625" style="54" customWidth="1"/>
    <col min="2" max="2" width="8.26953125" style="92" customWidth="1"/>
    <col min="3" max="3" width="7.08984375" style="55" bestFit="1" customWidth="1"/>
    <col min="4" max="4" width="7.08984375" style="54" bestFit="1" customWidth="1"/>
    <col min="5" max="5" width="22.90625" style="56" customWidth="1"/>
    <col min="6" max="6" width="12" style="55" customWidth="1"/>
    <col min="7" max="7" width="16" style="56" bestFit="1" customWidth="1"/>
    <col min="8" max="8" width="16.36328125" style="54" bestFit="1" customWidth="1"/>
    <col min="9" max="9" width="16.36328125" style="54" customWidth="1"/>
    <col min="10" max="10" width="16.36328125" style="54" bestFit="1" customWidth="1"/>
    <col min="11" max="11" width="15.7265625" style="54" customWidth="1"/>
    <col min="12" max="12" width="14.36328125" style="54" customWidth="1"/>
    <col min="13" max="13" width="13.26953125" style="54" customWidth="1"/>
    <col min="14" max="14" width="15.36328125" style="54" customWidth="1"/>
    <col min="15" max="15" width="7.453125" style="54" bestFit="1" customWidth="1"/>
    <col min="16" max="16" width="25.08984375" style="54" bestFit="1" customWidth="1"/>
    <col min="17" max="16384" width="8" style="54"/>
  </cols>
  <sheetData>
    <row r="1" spans="1:15" ht="17.399999999999999">
      <c r="B1" s="678" t="s">
        <v>0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58"/>
    </row>
    <row r="2" spans="1:15" ht="17.399999999999999">
      <c r="B2" s="679" t="s">
        <v>49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59"/>
    </row>
    <row r="3" spans="1:15" ht="17.399999999999999">
      <c r="B3" s="674" t="s">
        <v>13</v>
      </c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59"/>
    </row>
    <row r="4" spans="1:15" ht="17.399999999999999">
      <c r="B4" s="687" t="s">
        <v>50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</row>
    <row r="5" spans="1:15">
      <c r="B5" s="95"/>
      <c r="C5" s="61"/>
      <c r="D5" s="59"/>
      <c r="G5" s="130"/>
      <c r="H5" s="59"/>
      <c r="I5" s="59"/>
      <c r="J5" s="59"/>
      <c r="K5" s="131"/>
      <c r="L5" s="59"/>
      <c r="M5" s="59"/>
      <c r="N5" s="132"/>
    </row>
    <row r="6" spans="1:15">
      <c r="A6" s="60"/>
      <c r="B6" s="95"/>
      <c r="C6" s="61"/>
      <c r="D6" s="59"/>
      <c r="E6" s="62"/>
      <c r="F6" s="61"/>
      <c r="G6" s="63"/>
      <c r="H6" s="59"/>
      <c r="I6" s="59"/>
      <c r="J6" s="59"/>
      <c r="K6" s="59"/>
      <c r="L6" s="59"/>
      <c r="M6" s="65"/>
      <c r="N6" s="64"/>
    </row>
    <row r="7" spans="1:15">
      <c r="A7" s="218" t="s">
        <v>14</v>
      </c>
      <c r="B7" s="95"/>
      <c r="C7" s="61"/>
      <c r="D7" s="59"/>
      <c r="E7" s="62"/>
      <c r="F7" s="61"/>
      <c r="G7" s="63"/>
      <c r="H7" s="59"/>
      <c r="I7" s="59"/>
      <c r="J7" s="59"/>
      <c r="K7" s="59"/>
      <c r="L7" s="59"/>
      <c r="M7" s="65"/>
      <c r="N7" s="64"/>
    </row>
    <row r="8" spans="1:15" ht="18" customHeight="1">
      <c r="A8" s="680" t="s">
        <v>51</v>
      </c>
      <c r="B8" s="680"/>
      <c r="C8" s="588" t="s">
        <v>17</v>
      </c>
      <c r="D8" s="245" t="s">
        <v>18</v>
      </c>
      <c r="E8" s="683" t="s">
        <v>19</v>
      </c>
      <c r="F8" s="683"/>
      <c r="G8" s="229" t="s">
        <v>37</v>
      </c>
      <c r="H8" s="683" t="s">
        <v>18</v>
      </c>
      <c r="I8" s="683"/>
      <c r="J8" s="683"/>
      <c r="K8" s="683"/>
      <c r="L8" s="683"/>
      <c r="M8" s="683"/>
      <c r="N8" s="683"/>
    </row>
    <row r="9" spans="1:15" ht="27.6">
      <c r="A9" s="681"/>
      <c r="B9" s="681"/>
      <c r="C9" s="589" t="s">
        <v>21</v>
      </c>
      <c r="D9" s="251" t="s">
        <v>38</v>
      </c>
      <c r="E9" s="684" t="s">
        <v>23</v>
      </c>
      <c r="F9" s="684"/>
      <c r="G9" s="104" t="s">
        <v>18</v>
      </c>
      <c r="H9" s="105" t="s">
        <v>52</v>
      </c>
      <c r="I9" s="261" t="s">
        <v>53</v>
      </c>
      <c r="J9" s="105" t="s">
        <v>54</v>
      </c>
      <c r="K9" s="105" t="s">
        <v>55</v>
      </c>
      <c r="L9" s="105" t="s">
        <v>56</v>
      </c>
      <c r="M9" s="105" t="s">
        <v>57</v>
      </c>
      <c r="N9" s="262" t="s">
        <v>105</v>
      </c>
    </row>
    <row r="10" spans="1:15" s="108" customFormat="1" ht="19.95" customHeight="1">
      <c r="A10" s="456" t="str">
        <f>+'WCSA via TAO'!A10</f>
        <v>AS PENELOPE</v>
      </c>
      <c r="B10" s="456" t="str">
        <f>+'WCSA via TAO'!B10</f>
        <v>097E</v>
      </c>
      <c r="C10" s="456">
        <f>+'WCSA via TAO'!C10</f>
        <v>44661</v>
      </c>
      <c r="D10" s="459">
        <f>C10+7</f>
        <v>44668</v>
      </c>
      <c r="E10" s="591" t="s">
        <v>189</v>
      </c>
      <c r="F10" s="590" t="s">
        <v>190</v>
      </c>
      <c r="G10" s="592">
        <v>44670</v>
      </c>
      <c r="H10" s="593">
        <f>G10+19</f>
        <v>44689</v>
      </c>
      <c r="I10" s="593">
        <f>G10+24</f>
        <v>44694</v>
      </c>
      <c r="J10" s="593">
        <f>G10+25</f>
        <v>44695</v>
      </c>
      <c r="K10" s="593">
        <f>G10+28</f>
        <v>44698</v>
      </c>
      <c r="L10" s="593">
        <f>G10+30</f>
        <v>44700</v>
      </c>
      <c r="M10" s="593">
        <f>G10+34</f>
        <v>44704</v>
      </c>
      <c r="N10" s="593">
        <f>M10+7</f>
        <v>44711</v>
      </c>
      <c r="O10" s="561" t="s">
        <v>62</v>
      </c>
    </row>
    <row r="11" spans="1:15" s="108" customFormat="1" ht="19.95" customHeight="1">
      <c r="A11" s="456" t="str">
        <f>+'WCSA via TAO'!A11</f>
        <v>AS PAMELA</v>
      </c>
      <c r="B11" s="456" t="str">
        <f>+'WCSA via TAO'!B11</f>
        <v>040E</v>
      </c>
      <c r="C11" s="456">
        <f>+'WCSA via TAO'!C11</f>
        <v>44668</v>
      </c>
      <c r="D11" s="459">
        <f t="shared" ref="D11:D13" si="0">C11+7</f>
        <v>44675</v>
      </c>
      <c r="E11" s="591" t="s">
        <v>191</v>
      </c>
      <c r="F11" s="590" t="s">
        <v>192</v>
      </c>
      <c r="G11" s="592">
        <f>+G10+7</f>
        <v>44677</v>
      </c>
      <c r="H11" s="592">
        <f>G11+19</f>
        <v>44696</v>
      </c>
      <c r="I11" s="592">
        <f>G11+24</f>
        <v>44701</v>
      </c>
      <c r="J11" s="592">
        <f>G11+25</f>
        <v>44702</v>
      </c>
      <c r="K11" s="592">
        <f>G11+28</f>
        <v>44705</v>
      </c>
      <c r="L11" s="592">
        <f>G11+30</f>
        <v>44707</v>
      </c>
      <c r="M11" s="592">
        <f>G11+34</f>
        <v>44711</v>
      </c>
      <c r="N11" s="592">
        <f>M11+7</f>
        <v>44718</v>
      </c>
      <c r="O11" s="561"/>
    </row>
    <row r="12" spans="1:15" s="108" customFormat="1" ht="19.95" customHeight="1">
      <c r="A12" s="456" t="str">
        <f>+'WCSA via TAO'!A12</f>
        <v xml:space="preserve">	
NZ NINGBO</v>
      </c>
      <c r="B12" s="456" t="str">
        <f>+'WCSA via TAO'!B12</f>
        <v>011E</v>
      </c>
      <c r="C12" s="456">
        <f>+'WCSA via TAO'!C12</f>
        <v>44675</v>
      </c>
      <c r="D12" s="459">
        <f t="shared" si="0"/>
        <v>44682</v>
      </c>
      <c r="E12" s="591" t="s">
        <v>193</v>
      </c>
      <c r="F12" s="591" t="s">
        <v>194</v>
      </c>
      <c r="G12" s="592">
        <f t="shared" ref="G12:G13" si="1">+G11+7</f>
        <v>44684</v>
      </c>
      <c r="H12" s="592">
        <f>G12+19</f>
        <v>44703</v>
      </c>
      <c r="I12" s="592">
        <f>G12+24</f>
        <v>44708</v>
      </c>
      <c r="J12" s="592">
        <f>G12+25</f>
        <v>44709</v>
      </c>
      <c r="K12" s="592">
        <f>G12+28</f>
        <v>44712</v>
      </c>
      <c r="L12" s="592">
        <f>G12+30</f>
        <v>44714</v>
      </c>
      <c r="M12" s="592">
        <f>G12+34</f>
        <v>44718</v>
      </c>
      <c r="N12" s="592">
        <f>M12+7</f>
        <v>44725</v>
      </c>
      <c r="O12" s="561"/>
    </row>
    <row r="13" spans="1:15" s="108" customFormat="1" ht="19.95" customHeight="1">
      <c r="A13" s="456" t="str">
        <f>+'WCSA via TAO'!A13</f>
        <v xml:space="preserve">	
ZHONG HANG SHENG</v>
      </c>
      <c r="B13" s="456" t="str">
        <f>+'WCSA via TAO'!B13</f>
        <v>146E</v>
      </c>
      <c r="C13" s="456">
        <f>+'WCSA via TAO'!C13</f>
        <v>44681</v>
      </c>
      <c r="D13" s="459">
        <f t="shared" si="0"/>
        <v>44688</v>
      </c>
      <c r="E13" s="591" t="s">
        <v>196</v>
      </c>
      <c r="F13" s="591" t="s">
        <v>195</v>
      </c>
      <c r="G13" s="592">
        <f t="shared" si="1"/>
        <v>44691</v>
      </c>
      <c r="H13" s="592">
        <f>G13+19</f>
        <v>44710</v>
      </c>
      <c r="I13" s="592">
        <f>G13+24</f>
        <v>44715</v>
      </c>
      <c r="J13" s="592">
        <f>G13+25</f>
        <v>44716</v>
      </c>
      <c r="K13" s="592">
        <f>G13+28</f>
        <v>44719</v>
      </c>
      <c r="L13" s="592">
        <f>G13+30</f>
        <v>44721</v>
      </c>
      <c r="M13" s="592">
        <f>G13+34</f>
        <v>44725</v>
      </c>
      <c r="N13" s="592">
        <f>M13+7</f>
        <v>44732</v>
      </c>
      <c r="O13" s="600"/>
    </row>
    <row r="14" spans="1:15">
      <c r="A14" s="504"/>
      <c r="B14" s="504"/>
      <c r="C14" s="505"/>
      <c r="D14" s="505"/>
      <c r="E14" s="506"/>
      <c r="F14" s="506"/>
      <c r="G14" s="507"/>
      <c r="H14" s="507"/>
      <c r="I14" s="507"/>
      <c r="J14" s="507"/>
      <c r="K14" s="507"/>
      <c r="L14" s="507"/>
      <c r="M14" s="507"/>
      <c r="N14" s="507"/>
    </row>
    <row r="15" spans="1:15">
      <c r="A15" s="504"/>
      <c r="B15" s="504"/>
      <c r="C15" s="505"/>
      <c r="D15" s="505"/>
      <c r="E15" s="506"/>
      <c r="F15" s="506"/>
      <c r="G15" s="507"/>
      <c r="H15" s="507"/>
      <c r="I15" s="507"/>
      <c r="J15" s="507"/>
      <c r="K15" s="507"/>
      <c r="L15" s="507"/>
      <c r="M15" s="507"/>
      <c r="N15" s="507"/>
    </row>
    <row r="16" spans="1:15">
      <c r="A16" s="73" t="s">
        <v>33</v>
      </c>
      <c r="B16" s="277"/>
      <c r="C16" s="74"/>
      <c r="D16" s="75"/>
      <c r="E16" s="267"/>
      <c r="F16" s="274"/>
      <c r="G16" s="76"/>
      <c r="J16" s="102"/>
    </row>
    <row r="17" spans="1:14" ht="14.4">
      <c r="A17" s="133" t="s">
        <v>34</v>
      </c>
      <c r="B17" s="278"/>
      <c r="C17" s="81"/>
      <c r="D17" s="82"/>
      <c r="E17" s="267"/>
      <c r="F17" s="274"/>
      <c r="G17" s="83"/>
      <c r="H17" s="176"/>
      <c r="I17" s="176"/>
      <c r="J17" s="102"/>
    </row>
    <row r="18" spans="1:14">
      <c r="A18" s="117" t="s">
        <v>48</v>
      </c>
      <c r="B18" s="279"/>
      <c r="C18" s="85"/>
      <c r="D18" s="86"/>
      <c r="E18" s="268"/>
      <c r="F18" s="271"/>
      <c r="G18" s="128"/>
      <c r="H18" s="176"/>
      <c r="I18" s="176"/>
      <c r="N18" s="72" t="s">
        <v>32</v>
      </c>
    </row>
    <row r="19" spans="1:14" ht="14.4">
      <c r="A19" s="77"/>
      <c r="B19" s="280"/>
      <c r="C19" s="78"/>
      <c r="D19" s="79"/>
      <c r="E19" s="285"/>
      <c r="F19" s="314"/>
      <c r="G19" s="83"/>
      <c r="H19" s="102"/>
      <c r="I19" s="102"/>
      <c r="J19" s="102"/>
    </row>
    <row r="20" spans="1:14" ht="14.4">
      <c r="A20" s="174" t="s">
        <v>103</v>
      </c>
      <c r="B20" s="118"/>
      <c r="C20" s="89"/>
      <c r="D20" s="90"/>
      <c r="E20" s="269"/>
      <c r="F20" s="270"/>
      <c r="G20" s="128"/>
      <c r="H20" s="176"/>
      <c r="I20" s="176"/>
      <c r="J20" s="102"/>
    </row>
    <row r="21" spans="1:14">
      <c r="A21" s="174" t="s">
        <v>102</v>
      </c>
      <c r="B21" s="281"/>
      <c r="C21" s="129"/>
      <c r="D21" s="120"/>
      <c r="E21" s="268"/>
      <c r="F21" s="271"/>
      <c r="G21" s="83"/>
      <c r="H21" s="176"/>
      <c r="I21" s="176"/>
    </row>
    <row r="22" spans="1:14" ht="14.4" thickBot="1"/>
    <row r="23" spans="1:14" ht="14.4" thickBot="1">
      <c r="A23" s="214" t="s">
        <v>58</v>
      </c>
      <c r="B23" s="282"/>
      <c r="C23" s="215"/>
      <c r="D23" s="215"/>
      <c r="E23" s="215"/>
      <c r="F23" s="315"/>
      <c r="G23" s="215"/>
      <c r="H23" s="215"/>
      <c r="I23" s="216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V48"/>
  <sheetViews>
    <sheetView showGridLines="0" topLeftCell="A13" zoomScale="70" zoomScaleNormal="70" workbookViewId="0">
      <selection activeCell="H32" sqref="H32"/>
    </sheetView>
  </sheetViews>
  <sheetFormatPr defaultColWidth="8" defaultRowHeight="13.8"/>
  <cols>
    <col min="1" max="1" width="19.90625" style="134" customWidth="1"/>
    <col min="2" max="2" width="8.26953125" style="137" customWidth="1"/>
    <col min="3" max="3" width="9" style="136" customWidth="1"/>
    <col min="4" max="4" width="5.7265625" style="134" customWidth="1"/>
    <col min="5" max="5" width="9.26953125" style="134" customWidth="1"/>
    <col min="6" max="6" width="22.7265625" style="137" bestFit="1" customWidth="1"/>
    <col min="7" max="7" width="13.7265625" style="137" customWidth="1"/>
    <col min="8" max="8" width="15.6328125" style="137" bestFit="1" customWidth="1"/>
    <col min="9" max="9" width="8.90625" style="134" bestFit="1" customWidth="1"/>
    <col min="10" max="10" width="12.08984375" style="134" customWidth="1"/>
    <col min="11" max="11" width="14.6328125" style="134" bestFit="1" customWidth="1"/>
    <col min="12" max="12" width="18" style="134" bestFit="1" customWidth="1"/>
    <col min="13" max="14" width="8" style="330"/>
    <col min="15" max="15" width="17.7265625" style="330" customWidth="1"/>
    <col min="16" max="16" width="8" style="330"/>
    <col min="17" max="17" width="8.90625" style="330" bestFit="1" customWidth="1"/>
    <col min="18" max="18" width="10" style="330" customWidth="1"/>
    <col min="19" max="19" width="8" style="330"/>
    <col min="20" max="20" width="6.453125" style="134" bestFit="1" customWidth="1"/>
    <col min="21" max="16384" width="8" style="134"/>
  </cols>
  <sheetData>
    <row r="1" spans="1:22" ht="17.399999999999999">
      <c r="B1" s="690" t="s">
        <v>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T1" s="140"/>
    </row>
    <row r="2" spans="1:22" ht="17.399999999999999">
      <c r="B2" s="689" t="s">
        <v>111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T2" s="146"/>
    </row>
    <row r="3" spans="1:22" ht="17.399999999999999">
      <c r="B3" s="688" t="s">
        <v>80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329"/>
      <c r="T3" s="158"/>
    </row>
    <row r="4" spans="1:22" ht="15.75" customHeight="1"/>
    <row r="5" spans="1:22">
      <c r="A5" s="218" t="s">
        <v>14</v>
      </c>
    </row>
    <row r="6" spans="1:22" ht="18" customHeight="1">
      <c r="A6" s="691" t="s">
        <v>127</v>
      </c>
      <c r="B6" s="692"/>
      <c r="C6" s="701" t="s">
        <v>17</v>
      </c>
      <c r="D6" s="702"/>
      <c r="E6" s="327" t="s">
        <v>18</v>
      </c>
      <c r="F6" s="695" t="s">
        <v>19</v>
      </c>
      <c r="G6" s="696"/>
      <c r="H6" s="386" t="s">
        <v>64</v>
      </c>
      <c r="I6" s="698" t="s">
        <v>18</v>
      </c>
      <c r="J6" s="699"/>
      <c r="K6" s="699"/>
      <c r="L6" s="699"/>
      <c r="M6" s="699"/>
      <c r="N6" s="699"/>
      <c r="O6" s="699"/>
      <c r="P6" s="699"/>
      <c r="Q6" s="699"/>
      <c r="R6" s="699"/>
      <c r="S6" s="700"/>
    </row>
    <row r="7" spans="1:22" s="334" customFormat="1" ht="70.5" customHeight="1">
      <c r="A7" s="693"/>
      <c r="B7" s="694"/>
      <c r="C7" s="628" t="s">
        <v>21</v>
      </c>
      <c r="D7" s="451"/>
      <c r="E7" s="452" t="s">
        <v>65</v>
      </c>
      <c r="F7" s="697" t="s">
        <v>23</v>
      </c>
      <c r="G7" s="697"/>
      <c r="H7" s="387" t="s">
        <v>18</v>
      </c>
      <c r="I7" s="331" t="s">
        <v>81</v>
      </c>
      <c r="J7" s="332" t="s">
        <v>82</v>
      </c>
      <c r="K7" s="333" t="s">
        <v>83</v>
      </c>
      <c r="L7" s="333" t="s">
        <v>112</v>
      </c>
      <c r="M7" s="501" t="s">
        <v>85</v>
      </c>
      <c r="N7" s="501" t="s">
        <v>86</v>
      </c>
      <c r="O7" s="313" t="s">
        <v>87</v>
      </c>
      <c r="P7" s="313" t="s">
        <v>88</v>
      </c>
      <c r="Q7" s="313" t="s">
        <v>89</v>
      </c>
      <c r="R7" s="313" t="s">
        <v>90</v>
      </c>
      <c r="S7" s="313" t="s">
        <v>91</v>
      </c>
    </row>
    <row r="8" spans="1:22" s="135" customFormat="1" ht="18" customHeight="1">
      <c r="A8" s="624"/>
      <c r="B8" s="625"/>
      <c r="C8" s="629"/>
      <c r="D8" s="482"/>
      <c r="E8" s="634"/>
      <c r="F8" s="639" t="s">
        <v>220</v>
      </c>
      <c r="G8" s="594" t="s">
        <v>221</v>
      </c>
      <c r="H8" s="595">
        <v>44660</v>
      </c>
      <c r="I8" s="595">
        <f>H8+15</f>
        <v>44675</v>
      </c>
      <c r="J8" s="596" t="s">
        <v>31</v>
      </c>
      <c r="K8" s="596" t="s">
        <v>31</v>
      </c>
      <c r="L8" s="596" t="s">
        <v>31</v>
      </c>
      <c r="M8" s="596" t="s">
        <v>31</v>
      </c>
      <c r="N8" s="596" t="s">
        <v>31</v>
      </c>
      <c r="O8" s="596" t="s">
        <v>31</v>
      </c>
      <c r="P8" s="596" t="s">
        <v>31</v>
      </c>
      <c r="Q8" s="596" t="s">
        <v>31</v>
      </c>
      <c r="R8" s="596" t="s">
        <v>31</v>
      </c>
      <c r="S8" s="596" t="s">
        <v>31</v>
      </c>
      <c r="T8" s="200" t="s">
        <v>95</v>
      </c>
      <c r="U8"/>
      <c r="V8"/>
    </row>
    <row r="9" spans="1:22" ht="18" customHeight="1">
      <c r="A9" s="621" t="s">
        <v>197</v>
      </c>
      <c r="B9" s="626" t="s">
        <v>198</v>
      </c>
      <c r="C9" s="394">
        <v>44656</v>
      </c>
      <c r="D9" s="453" t="s">
        <v>41</v>
      </c>
      <c r="E9" s="635">
        <f>+C9+2</f>
        <v>44658</v>
      </c>
      <c r="F9" s="447" t="s">
        <v>211</v>
      </c>
      <c r="G9" s="384" t="s">
        <v>143</v>
      </c>
      <c r="H9" s="349">
        <v>44660</v>
      </c>
      <c r="I9" s="350">
        <f>+H9+18</f>
        <v>44678</v>
      </c>
      <c r="J9" s="350" t="s">
        <v>31</v>
      </c>
      <c r="K9" s="349" t="s">
        <v>31</v>
      </c>
      <c r="L9" s="349" t="s">
        <v>31</v>
      </c>
      <c r="M9" s="349" t="s">
        <v>31</v>
      </c>
      <c r="N9" s="349" t="s">
        <v>31</v>
      </c>
      <c r="O9" s="349" t="s">
        <v>31</v>
      </c>
      <c r="P9" s="349" t="s">
        <v>31</v>
      </c>
      <c r="Q9" s="349" t="s">
        <v>31</v>
      </c>
      <c r="R9" s="349" t="s">
        <v>31</v>
      </c>
      <c r="S9" s="349" t="s">
        <v>31</v>
      </c>
      <c r="T9" s="159" t="s">
        <v>96</v>
      </c>
      <c r="U9"/>
      <c r="V9"/>
    </row>
    <row r="10" spans="1:22" ht="18" customHeight="1">
      <c r="A10" s="388" t="s">
        <v>121</v>
      </c>
      <c r="B10" s="602" t="s">
        <v>199</v>
      </c>
      <c r="C10" s="521">
        <v>44654</v>
      </c>
      <c r="D10" s="454" t="s">
        <v>126</v>
      </c>
      <c r="E10" s="636">
        <f>+C10+2</f>
        <v>44656</v>
      </c>
      <c r="F10" s="637" t="s">
        <v>239</v>
      </c>
      <c r="G10" s="465" t="s">
        <v>240</v>
      </c>
      <c r="H10" s="380">
        <v>44660</v>
      </c>
      <c r="I10" s="381" t="s">
        <v>31</v>
      </c>
      <c r="J10" s="380">
        <f>+H10+18</f>
        <v>44678</v>
      </c>
      <c r="K10" s="380">
        <f>+J10+9</f>
        <v>44687</v>
      </c>
      <c r="L10" s="380">
        <f>+K10+5</f>
        <v>44692</v>
      </c>
      <c r="M10" s="510" t="s">
        <v>31</v>
      </c>
      <c r="N10" s="382" t="s">
        <v>31</v>
      </c>
      <c r="O10" s="382" t="s">
        <v>31</v>
      </c>
      <c r="P10" s="382" t="s">
        <v>31</v>
      </c>
      <c r="Q10" s="382" t="s">
        <v>31</v>
      </c>
      <c r="R10" s="382" t="s">
        <v>31</v>
      </c>
      <c r="S10" s="382" t="s">
        <v>31</v>
      </c>
      <c r="T10" s="383" t="s">
        <v>99</v>
      </c>
      <c r="U10"/>
      <c r="V10"/>
    </row>
    <row r="11" spans="1:22" ht="18" customHeight="1">
      <c r="A11" s="520" t="s">
        <v>141</v>
      </c>
      <c r="B11" s="619" t="s">
        <v>200</v>
      </c>
      <c r="C11" s="630">
        <v>44655</v>
      </c>
      <c r="D11" s="489" t="s">
        <v>40</v>
      </c>
      <c r="E11" s="605">
        <f>+C11+2</f>
        <v>44657</v>
      </c>
      <c r="F11" s="638" t="s">
        <v>119</v>
      </c>
      <c r="G11" s="597"/>
      <c r="H11" s="469"/>
      <c r="I11" s="470" t="s">
        <v>31</v>
      </c>
      <c r="J11" s="470" t="s">
        <v>31</v>
      </c>
      <c r="K11" s="470" t="s">
        <v>31</v>
      </c>
      <c r="L11" s="470" t="s">
        <v>31</v>
      </c>
      <c r="M11" s="471"/>
      <c r="N11" s="472" t="s">
        <v>31</v>
      </c>
      <c r="O11" s="473" t="s">
        <v>31</v>
      </c>
      <c r="P11" s="469"/>
      <c r="Q11" s="473" t="s">
        <v>31</v>
      </c>
      <c r="R11" s="473" t="s">
        <v>31</v>
      </c>
      <c r="S11" s="469"/>
      <c r="T11" s="491" t="s">
        <v>97</v>
      </c>
      <c r="U11"/>
      <c r="V11"/>
    </row>
    <row r="12" spans="1:22" s="168" customFormat="1" ht="18" customHeight="1">
      <c r="C12" s="623"/>
      <c r="D12" s="525"/>
      <c r="E12" s="525"/>
      <c r="F12" s="374" t="s">
        <v>147</v>
      </c>
      <c r="G12" s="368" t="s">
        <v>148</v>
      </c>
      <c r="H12" s="369">
        <v>44655</v>
      </c>
      <c r="I12" s="370" t="s">
        <v>31</v>
      </c>
      <c r="J12" s="370" t="s">
        <v>31</v>
      </c>
      <c r="K12" s="370" t="s">
        <v>31</v>
      </c>
      <c r="L12" s="370" t="s">
        <v>31</v>
      </c>
      <c r="M12" s="444" t="s">
        <v>31</v>
      </c>
      <c r="N12" s="371" t="s">
        <v>31</v>
      </c>
      <c r="O12" s="372">
        <f>+P12+2</f>
        <v>44682</v>
      </c>
      <c r="P12" s="372">
        <f>+H12+25</f>
        <v>44680</v>
      </c>
      <c r="Q12" s="373" t="s">
        <v>31</v>
      </c>
      <c r="R12" s="372">
        <f>+O12+2</f>
        <v>44684</v>
      </c>
      <c r="S12" s="370">
        <f>+R12+2</f>
        <v>44686</v>
      </c>
      <c r="T12" s="328" t="s">
        <v>98</v>
      </c>
      <c r="U12" s="492"/>
      <c r="V12" s="492"/>
    </row>
    <row r="13" spans="1:22" ht="18" customHeight="1">
      <c r="C13" s="631"/>
      <c r="D13" s="485"/>
      <c r="E13" s="485"/>
      <c r="F13" s="448" t="s">
        <v>145</v>
      </c>
      <c r="G13" s="445" t="s">
        <v>146</v>
      </c>
      <c r="H13" s="345">
        <v>44657</v>
      </c>
      <c r="I13" s="346" t="s">
        <v>31</v>
      </c>
      <c r="J13" s="346" t="s">
        <v>31</v>
      </c>
      <c r="K13" s="346" t="s">
        <v>31</v>
      </c>
      <c r="L13" s="346" t="s">
        <v>31</v>
      </c>
      <c r="M13" s="347">
        <f>+N13+3</f>
        <v>44688</v>
      </c>
      <c r="N13" s="347">
        <f>+O13+3</f>
        <v>44685</v>
      </c>
      <c r="O13" s="347">
        <f>+H13+25</f>
        <v>44682</v>
      </c>
      <c r="P13" s="348" t="s">
        <v>31</v>
      </c>
      <c r="Q13" s="347">
        <f>H13+35</f>
        <v>44692</v>
      </c>
      <c r="R13" s="348" t="s">
        <v>31</v>
      </c>
      <c r="S13" s="348" t="s">
        <v>31</v>
      </c>
      <c r="T13" s="322" t="s">
        <v>100</v>
      </c>
      <c r="U13"/>
      <c r="V13"/>
    </row>
    <row r="14" spans="1:22" s="468" customFormat="1" ht="18" customHeight="1">
      <c r="A14" s="624"/>
      <c r="B14" s="625"/>
      <c r="C14" s="629"/>
      <c r="D14" s="482"/>
      <c r="E14" s="634"/>
      <c r="F14" s="639" t="s">
        <v>222</v>
      </c>
      <c r="G14" s="594" t="s">
        <v>144</v>
      </c>
      <c r="H14" s="595">
        <f>+H8+7</f>
        <v>44667</v>
      </c>
      <c r="I14" s="595">
        <f>H14+15</f>
        <v>44682</v>
      </c>
      <c r="J14" s="596" t="s">
        <v>31</v>
      </c>
      <c r="K14" s="596" t="s">
        <v>31</v>
      </c>
      <c r="L14" s="596" t="s">
        <v>31</v>
      </c>
      <c r="M14" s="596" t="s">
        <v>31</v>
      </c>
      <c r="N14" s="596" t="s">
        <v>31</v>
      </c>
      <c r="O14" s="596" t="s">
        <v>31</v>
      </c>
      <c r="P14" s="596" t="s">
        <v>31</v>
      </c>
      <c r="Q14" s="596" t="s">
        <v>31</v>
      </c>
      <c r="R14" s="596" t="s">
        <v>31</v>
      </c>
      <c r="S14" s="596" t="s">
        <v>31</v>
      </c>
      <c r="T14" s="200" t="s">
        <v>95</v>
      </c>
    </row>
    <row r="15" spans="1:22" ht="18" customHeight="1">
      <c r="A15" s="621" t="s">
        <v>133</v>
      </c>
      <c r="B15" s="626" t="s">
        <v>142</v>
      </c>
      <c r="C15" s="394">
        <v>44659</v>
      </c>
      <c r="D15" s="453" t="s">
        <v>41</v>
      </c>
      <c r="E15" s="635">
        <f>+C15+2</f>
        <v>44661</v>
      </c>
      <c r="F15" s="447" t="s">
        <v>212</v>
      </c>
      <c r="G15" s="384" t="s">
        <v>219</v>
      </c>
      <c r="H15" s="349">
        <f>+H9+7</f>
        <v>44667</v>
      </c>
      <c r="I15" s="350">
        <f>+H15+18</f>
        <v>44685</v>
      </c>
      <c r="J15" s="350" t="s">
        <v>31</v>
      </c>
      <c r="K15" s="349" t="s">
        <v>31</v>
      </c>
      <c r="L15" s="349" t="s">
        <v>31</v>
      </c>
      <c r="M15" s="349" t="s">
        <v>31</v>
      </c>
      <c r="N15" s="349" t="s">
        <v>31</v>
      </c>
      <c r="O15" s="349" t="s">
        <v>31</v>
      </c>
      <c r="P15" s="349" t="s">
        <v>31</v>
      </c>
      <c r="Q15" s="349" t="s">
        <v>31</v>
      </c>
      <c r="R15" s="349" t="s">
        <v>31</v>
      </c>
      <c r="S15" s="349" t="s">
        <v>31</v>
      </c>
      <c r="T15" s="159" t="s">
        <v>96</v>
      </c>
    </row>
    <row r="16" spans="1:22" s="168" customFormat="1" ht="18" customHeight="1">
      <c r="A16" s="388" t="s">
        <v>119</v>
      </c>
      <c r="B16" s="602"/>
      <c r="C16" s="521">
        <v>44661</v>
      </c>
      <c r="D16" s="454" t="s">
        <v>126</v>
      </c>
      <c r="E16" s="636">
        <f>+C16+2</f>
        <v>44663</v>
      </c>
      <c r="F16" s="638" t="s">
        <v>119</v>
      </c>
      <c r="G16" s="462"/>
      <c r="H16" s="469"/>
      <c r="I16" s="470" t="s">
        <v>31</v>
      </c>
      <c r="J16" s="470" t="s">
        <v>31</v>
      </c>
      <c r="K16" s="470" t="s">
        <v>31</v>
      </c>
      <c r="L16" s="470" t="s">
        <v>31</v>
      </c>
      <c r="M16" s="471"/>
      <c r="N16" s="472" t="s">
        <v>31</v>
      </c>
      <c r="O16" s="473" t="s">
        <v>31</v>
      </c>
      <c r="P16" s="469"/>
      <c r="Q16" s="473" t="s">
        <v>31</v>
      </c>
      <c r="R16" s="473" t="s">
        <v>31</v>
      </c>
      <c r="S16" s="469"/>
      <c r="T16" s="493" t="s">
        <v>99</v>
      </c>
    </row>
    <row r="17" spans="1:22" ht="18" customHeight="1">
      <c r="A17" s="520" t="s">
        <v>130</v>
      </c>
      <c r="B17" s="604" t="s">
        <v>201</v>
      </c>
      <c r="C17" s="522">
        <v>44662</v>
      </c>
      <c r="D17" s="489" t="s">
        <v>40</v>
      </c>
      <c r="E17" s="605">
        <f>+C17+2</f>
        <v>44664</v>
      </c>
      <c r="F17" s="638" t="s">
        <v>119</v>
      </c>
      <c r="G17" s="462"/>
      <c r="H17" s="469"/>
      <c r="I17" s="470" t="s">
        <v>31</v>
      </c>
      <c r="J17" s="470" t="s">
        <v>31</v>
      </c>
      <c r="K17" s="470" t="s">
        <v>31</v>
      </c>
      <c r="L17" s="470" t="s">
        <v>31</v>
      </c>
      <c r="M17" s="471"/>
      <c r="N17" s="472" t="s">
        <v>31</v>
      </c>
      <c r="O17" s="473" t="s">
        <v>31</v>
      </c>
      <c r="P17" s="469"/>
      <c r="Q17" s="473" t="s">
        <v>31</v>
      </c>
      <c r="R17" s="473" t="s">
        <v>31</v>
      </c>
      <c r="S17" s="469"/>
      <c r="T17" s="467" t="s">
        <v>97</v>
      </c>
      <c r="U17"/>
      <c r="V17"/>
    </row>
    <row r="18" spans="1:22" s="468" customFormat="1" ht="18" customHeight="1">
      <c r="A18" s="487"/>
      <c r="B18" s="488"/>
      <c r="C18" s="623"/>
      <c r="D18" s="525"/>
      <c r="E18" s="525"/>
      <c r="F18" s="638" t="s">
        <v>119</v>
      </c>
      <c r="G18" s="462"/>
      <c r="H18" s="469"/>
      <c r="I18" s="470" t="s">
        <v>31</v>
      </c>
      <c r="J18" s="470" t="s">
        <v>31</v>
      </c>
      <c r="K18" s="470" t="s">
        <v>31</v>
      </c>
      <c r="L18" s="470" t="s">
        <v>31</v>
      </c>
      <c r="M18" s="471"/>
      <c r="N18" s="472" t="s">
        <v>31</v>
      </c>
      <c r="O18" s="473" t="s">
        <v>31</v>
      </c>
      <c r="P18" s="469"/>
      <c r="Q18" s="473" t="s">
        <v>31</v>
      </c>
      <c r="R18" s="473" t="s">
        <v>31</v>
      </c>
      <c r="S18" s="469"/>
      <c r="T18" s="328" t="s">
        <v>98</v>
      </c>
    </row>
    <row r="19" spans="1:22" s="468" customFormat="1" ht="18" customHeight="1">
      <c r="A19" s="134"/>
      <c r="B19" s="137"/>
      <c r="C19" s="631"/>
      <c r="D19" s="485"/>
      <c r="E19" s="485"/>
      <c r="F19" s="448" t="s">
        <v>229</v>
      </c>
      <c r="G19" s="445" t="s">
        <v>230</v>
      </c>
      <c r="H19" s="345">
        <f>+H13+7</f>
        <v>44664</v>
      </c>
      <c r="I19" s="346" t="s">
        <v>31</v>
      </c>
      <c r="J19" s="346" t="s">
        <v>31</v>
      </c>
      <c r="K19" s="346" t="s">
        <v>31</v>
      </c>
      <c r="L19" s="346" t="s">
        <v>31</v>
      </c>
      <c r="M19" s="347">
        <f>+N19+3</f>
        <v>44695</v>
      </c>
      <c r="N19" s="347">
        <f>+O19+3</f>
        <v>44692</v>
      </c>
      <c r="O19" s="347">
        <f>+H19+25</f>
        <v>44689</v>
      </c>
      <c r="P19" s="348" t="s">
        <v>31</v>
      </c>
      <c r="Q19" s="347">
        <f>H19+35</f>
        <v>44699</v>
      </c>
      <c r="R19" s="348" t="s">
        <v>31</v>
      </c>
      <c r="S19" s="348" t="s">
        <v>31</v>
      </c>
      <c r="T19" s="322" t="s">
        <v>100</v>
      </c>
    </row>
    <row r="20" spans="1:22" ht="18" customHeight="1">
      <c r="A20" s="463"/>
      <c r="B20" s="625"/>
      <c r="C20" s="629"/>
      <c r="D20" s="482"/>
      <c r="E20" s="634"/>
      <c r="F20" s="720" t="s">
        <v>223</v>
      </c>
      <c r="G20" s="721" t="s">
        <v>224</v>
      </c>
      <c r="H20" s="595">
        <f>+H14+7</f>
        <v>44674</v>
      </c>
      <c r="I20" s="595">
        <f>H20+15</f>
        <v>44689</v>
      </c>
      <c r="J20" s="596" t="s">
        <v>31</v>
      </c>
      <c r="K20" s="596" t="s">
        <v>31</v>
      </c>
      <c r="L20" s="596" t="s">
        <v>31</v>
      </c>
      <c r="M20" s="596" t="s">
        <v>31</v>
      </c>
      <c r="N20" s="596" t="s">
        <v>31</v>
      </c>
      <c r="O20" s="596" t="s">
        <v>31</v>
      </c>
      <c r="P20" s="596" t="s">
        <v>31</v>
      </c>
      <c r="Q20" s="596" t="s">
        <v>31</v>
      </c>
      <c r="R20" s="596" t="s">
        <v>31</v>
      </c>
      <c r="S20" s="596" t="s">
        <v>31</v>
      </c>
      <c r="T20" s="200" t="s">
        <v>95</v>
      </c>
    </row>
    <row r="21" spans="1:22" ht="18" customHeight="1">
      <c r="A21" s="621" t="s">
        <v>197</v>
      </c>
      <c r="B21" s="626" t="s">
        <v>202</v>
      </c>
      <c r="C21" s="394">
        <v>44666</v>
      </c>
      <c r="D21" s="453" t="s">
        <v>41</v>
      </c>
      <c r="E21" s="635">
        <f>+C21+2</f>
        <v>44668</v>
      </c>
      <c r="F21" s="640" t="s">
        <v>213</v>
      </c>
      <c r="G21" s="722" t="s">
        <v>218</v>
      </c>
      <c r="H21" s="349">
        <f>+H15+7</f>
        <v>44674</v>
      </c>
      <c r="I21" s="350">
        <f>+H21+18</f>
        <v>44692</v>
      </c>
      <c r="J21" s="350">
        <f>H21+24</f>
        <v>44698</v>
      </c>
      <c r="K21" s="349" t="s">
        <v>31</v>
      </c>
      <c r="L21" s="349" t="s">
        <v>31</v>
      </c>
      <c r="M21" s="349" t="s">
        <v>31</v>
      </c>
      <c r="N21" s="349" t="s">
        <v>31</v>
      </c>
      <c r="O21" s="349" t="s">
        <v>31</v>
      </c>
      <c r="P21" s="349" t="s">
        <v>31</v>
      </c>
      <c r="Q21" s="349" t="s">
        <v>31</v>
      </c>
      <c r="R21" s="349" t="s">
        <v>31</v>
      </c>
      <c r="S21" s="349" t="s">
        <v>31</v>
      </c>
      <c r="T21" s="159" t="s">
        <v>96</v>
      </c>
    </row>
    <row r="22" spans="1:22" ht="18" customHeight="1">
      <c r="A22" s="388" t="s">
        <v>122</v>
      </c>
      <c r="B22" s="602" t="s">
        <v>203</v>
      </c>
      <c r="C22" s="632">
        <v>44668</v>
      </c>
      <c r="D22" s="454" t="s">
        <v>126</v>
      </c>
      <c r="E22" s="636">
        <f>+C22+2</f>
        <v>44670</v>
      </c>
      <c r="F22" s="637" t="s">
        <v>241</v>
      </c>
      <c r="G22" s="723" t="s">
        <v>242</v>
      </c>
      <c r="H22" s="380">
        <v>44674</v>
      </c>
      <c r="I22" s="381" t="s">
        <v>31</v>
      </c>
      <c r="J22" s="380">
        <f>+H22+18</f>
        <v>44692</v>
      </c>
      <c r="K22" s="380">
        <f>+J22+9</f>
        <v>44701</v>
      </c>
      <c r="L22" s="380">
        <f>+K22+5</f>
        <v>44706</v>
      </c>
      <c r="M22" s="510" t="s">
        <v>31</v>
      </c>
      <c r="N22" s="382" t="s">
        <v>31</v>
      </c>
      <c r="O22" s="382" t="s">
        <v>31</v>
      </c>
      <c r="P22" s="382" t="s">
        <v>31</v>
      </c>
      <c r="Q22" s="382" t="s">
        <v>31</v>
      </c>
      <c r="R22" s="382" t="s">
        <v>31</v>
      </c>
      <c r="S22" s="382" t="s">
        <v>31</v>
      </c>
      <c r="T22" s="383" t="s">
        <v>99</v>
      </c>
    </row>
    <row r="23" spans="1:22" s="168" customFormat="1" ht="18" customHeight="1">
      <c r="A23" s="520" t="s">
        <v>141</v>
      </c>
      <c r="B23" s="619" t="s">
        <v>204</v>
      </c>
      <c r="C23" s="633">
        <v>44669</v>
      </c>
      <c r="D23" s="489" t="s">
        <v>40</v>
      </c>
      <c r="E23" s="605">
        <f>+C23+2</f>
        <v>44671</v>
      </c>
      <c r="F23" s="638" t="s">
        <v>119</v>
      </c>
      <c r="G23" s="724"/>
      <c r="H23" s="469"/>
      <c r="I23" s="470" t="s">
        <v>31</v>
      </c>
      <c r="J23" s="470" t="s">
        <v>31</v>
      </c>
      <c r="K23" s="470" t="s">
        <v>31</v>
      </c>
      <c r="L23" s="470" t="s">
        <v>31</v>
      </c>
      <c r="M23" s="471"/>
      <c r="N23" s="472" t="s">
        <v>31</v>
      </c>
      <c r="O23" s="473" t="s">
        <v>31</v>
      </c>
      <c r="P23" s="469"/>
      <c r="Q23" s="473" t="s">
        <v>31</v>
      </c>
      <c r="R23" s="473" t="s">
        <v>31</v>
      </c>
      <c r="S23" s="469"/>
      <c r="T23" s="491" t="s">
        <v>97</v>
      </c>
    </row>
    <row r="24" spans="1:22" ht="18" customHeight="1">
      <c r="A24" s="487"/>
      <c r="B24" s="488"/>
      <c r="C24" s="623"/>
      <c r="D24" s="525"/>
      <c r="E24" s="525"/>
      <c r="F24" s="374" t="s">
        <v>235</v>
      </c>
      <c r="G24" s="368" t="s">
        <v>236</v>
      </c>
      <c r="H24" s="369">
        <v>44669</v>
      </c>
      <c r="I24" s="370" t="s">
        <v>31</v>
      </c>
      <c r="J24" s="370" t="s">
        <v>31</v>
      </c>
      <c r="K24" s="370" t="s">
        <v>31</v>
      </c>
      <c r="L24" s="370" t="s">
        <v>31</v>
      </c>
      <c r="M24" s="444" t="s">
        <v>31</v>
      </c>
      <c r="N24" s="371" t="s">
        <v>31</v>
      </c>
      <c r="O24" s="372">
        <f>+P24+2</f>
        <v>44696</v>
      </c>
      <c r="P24" s="372">
        <f>+H24+25</f>
        <v>44694</v>
      </c>
      <c r="Q24" s="373" t="s">
        <v>31</v>
      </c>
      <c r="R24" s="372">
        <f>+O24+2</f>
        <v>44698</v>
      </c>
      <c r="S24" s="370">
        <f>+R24+2</f>
        <v>44700</v>
      </c>
      <c r="T24" s="328" t="s">
        <v>98</v>
      </c>
    </row>
    <row r="25" spans="1:22" ht="18.600000000000001" customHeight="1">
      <c r="C25" s="631"/>
      <c r="D25" s="485"/>
      <c r="E25" s="485"/>
      <c r="F25" s="725" t="s">
        <v>119</v>
      </c>
      <c r="G25" s="726"/>
      <c r="H25" s="469"/>
      <c r="I25" s="470" t="s">
        <v>31</v>
      </c>
      <c r="J25" s="470" t="s">
        <v>31</v>
      </c>
      <c r="K25" s="470" t="s">
        <v>31</v>
      </c>
      <c r="L25" s="470" t="s">
        <v>31</v>
      </c>
      <c r="M25" s="471"/>
      <c r="N25" s="472" t="s">
        <v>31</v>
      </c>
      <c r="O25" s="473" t="s">
        <v>31</v>
      </c>
      <c r="P25" s="469"/>
      <c r="Q25" s="473" t="s">
        <v>31</v>
      </c>
      <c r="R25" s="473" t="s">
        <v>31</v>
      </c>
      <c r="S25" s="469"/>
      <c r="T25" s="322" t="s">
        <v>100</v>
      </c>
    </row>
    <row r="26" spans="1:22" ht="18" customHeight="1">
      <c r="A26" s="526"/>
      <c r="B26" s="625"/>
      <c r="C26" s="629"/>
      <c r="D26" s="482"/>
      <c r="E26" s="634"/>
      <c r="F26" s="641" t="s">
        <v>225</v>
      </c>
      <c r="G26" s="391" t="s">
        <v>226</v>
      </c>
      <c r="H26" s="595">
        <f>+H20+7</f>
        <v>44681</v>
      </c>
      <c r="I26" s="359">
        <f>H26+15</f>
        <v>44696</v>
      </c>
      <c r="J26" s="360" t="s">
        <v>31</v>
      </c>
      <c r="K26" s="360" t="s">
        <v>31</v>
      </c>
      <c r="L26" s="360" t="s">
        <v>31</v>
      </c>
      <c r="M26" s="360" t="s">
        <v>31</v>
      </c>
      <c r="N26" s="360" t="s">
        <v>31</v>
      </c>
      <c r="O26" s="360" t="s">
        <v>31</v>
      </c>
      <c r="P26" s="360" t="s">
        <v>31</v>
      </c>
      <c r="Q26" s="360" t="s">
        <v>31</v>
      </c>
      <c r="R26" s="360" t="s">
        <v>31</v>
      </c>
      <c r="S26" s="360" t="s">
        <v>31</v>
      </c>
      <c r="T26" s="200" t="s">
        <v>95</v>
      </c>
    </row>
    <row r="27" spans="1:22" ht="18" customHeight="1">
      <c r="A27" s="621" t="s">
        <v>133</v>
      </c>
      <c r="B27" s="622" t="s">
        <v>205</v>
      </c>
      <c r="C27" s="394">
        <v>44673</v>
      </c>
      <c r="D27" s="453" t="s">
        <v>41</v>
      </c>
      <c r="E27" s="635">
        <f>+C27+2</f>
        <v>44675</v>
      </c>
      <c r="F27" s="640" t="s">
        <v>214</v>
      </c>
      <c r="G27" s="384" t="s">
        <v>217</v>
      </c>
      <c r="H27" s="349">
        <f>+H21+7</f>
        <v>44681</v>
      </c>
      <c r="I27" s="350">
        <f>+H27+18</f>
        <v>44699</v>
      </c>
      <c r="J27" s="350">
        <f>H27+24</f>
        <v>44705</v>
      </c>
      <c r="K27" s="349" t="s">
        <v>31</v>
      </c>
      <c r="L27" s="349" t="s">
        <v>31</v>
      </c>
      <c r="M27" s="349" t="s">
        <v>31</v>
      </c>
      <c r="N27" s="349" t="s">
        <v>31</v>
      </c>
      <c r="O27" s="349" t="s">
        <v>31</v>
      </c>
      <c r="P27" s="349" t="s">
        <v>31</v>
      </c>
      <c r="Q27" s="349" t="s">
        <v>31</v>
      </c>
      <c r="R27" s="349" t="s">
        <v>31</v>
      </c>
      <c r="S27" s="349" t="s">
        <v>31</v>
      </c>
      <c r="T27" s="159" t="s">
        <v>96</v>
      </c>
    </row>
    <row r="28" spans="1:22" ht="18" customHeight="1">
      <c r="A28" s="388" t="s">
        <v>121</v>
      </c>
      <c r="B28" s="620" t="s">
        <v>206</v>
      </c>
      <c r="C28" s="632">
        <v>44675</v>
      </c>
      <c r="D28" s="454" t="s">
        <v>126</v>
      </c>
      <c r="E28" s="636">
        <f>+C28+2</f>
        <v>44677</v>
      </c>
      <c r="F28" s="642" t="s">
        <v>243</v>
      </c>
      <c r="G28" s="552" t="s">
        <v>244</v>
      </c>
      <c r="H28" s="380">
        <v>44681</v>
      </c>
      <c r="I28" s="381" t="s">
        <v>31</v>
      </c>
      <c r="J28" s="380">
        <f>+H28+18</f>
        <v>44699</v>
      </c>
      <c r="K28" s="380">
        <f>+J28+9</f>
        <v>44708</v>
      </c>
      <c r="L28" s="380">
        <f>+K28+5</f>
        <v>44713</v>
      </c>
      <c r="M28" s="510" t="s">
        <v>31</v>
      </c>
      <c r="N28" s="382" t="s">
        <v>31</v>
      </c>
      <c r="O28" s="382" t="s">
        <v>31</v>
      </c>
      <c r="P28" s="382" t="s">
        <v>31</v>
      </c>
      <c r="Q28" s="382" t="s">
        <v>31</v>
      </c>
      <c r="R28" s="382" t="s">
        <v>31</v>
      </c>
      <c r="S28" s="382" t="s">
        <v>31</v>
      </c>
      <c r="T28" s="383" t="s">
        <v>99</v>
      </c>
    </row>
    <row r="29" spans="1:22" s="168" customFormat="1" ht="18" customHeight="1">
      <c r="A29" s="527" t="s">
        <v>130</v>
      </c>
      <c r="B29" s="604" t="s">
        <v>207</v>
      </c>
      <c r="C29" s="633">
        <v>44676</v>
      </c>
      <c r="D29" s="489" t="s">
        <v>40</v>
      </c>
      <c r="E29" s="605">
        <f>+C29+2</f>
        <v>44678</v>
      </c>
      <c r="F29" s="638" t="s">
        <v>119</v>
      </c>
      <c r="G29" s="462"/>
      <c r="H29" s="469"/>
      <c r="I29" s="470" t="s">
        <v>31</v>
      </c>
      <c r="J29" s="470" t="s">
        <v>31</v>
      </c>
      <c r="K29" s="470" t="s">
        <v>31</v>
      </c>
      <c r="L29" s="470" t="s">
        <v>31</v>
      </c>
      <c r="M29" s="471"/>
      <c r="N29" s="472" t="s">
        <v>31</v>
      </c>
      <c r="O29" s="473" t="s">
        <v>31</v>
      </c>
      <c r="P29" s="469"/>
      <c r="Q29" s="473" t="s">
        <v>31</v>
      </c>
      <c r="R29" s="473" t="s">
        <v>31</v>
      </c>
      <c r="S29" s="469"/>
      <c r="T29" s="491" t="s">
        <v>97</v>
      </c>
    </row>
    <row r="30" spans="1:22" ht="18" customHeight="1">
      <c r="A30" s="487"/>
      <c r="B30" s="488"/>
      <c r="C30" s="623"/>
      <c r="D30" s="525"/>
      <c r="E30" s="525"/>
      <c r="F30" s="638" t="s">
        <v>119</v>
      </c>
      <c r="G30" s="462"/>
      <c r="H30" s="469"/>
      <c r="I30" s="470" t="s">
        <v>31</v>
      </c>
      <c r="J30" s="470" t="s">
        <v>31</v>
      </c>
      <c r="K30" s="470" t="s">
        <v>31</v>
      </c>
      <c r="L30" s="470" t="s">
        <v>31</v>
      </c>
      <c r="M30" s="471"/>
      <c r="N30" s="472" t="s">
        <v>31</v>
      </c>
      <c r="O30" s="473" t="s">
        <v>31</v>
      </c>
      <c r="P30" s="469"/>
      <c r="Q30" s="473" t="s">
        <v>31</v>
      </c>
      <c r="R30" s="473" t="s">
        <v>31</v>
      </c>
      <c r="S30" s="469"/>
      <c r="T30" s="328" t="s">
        <v>98</v>
      </c>
    </row>
    <row r="31" spans="1:22" ht="18.600000000000001" customHeight="1">
      <c r="A31" s="486"/>
      <c r="B31" s="627"/>
      <c r="C31" s="631"/>
      <c r="D31" s="485"/>
      <c r="E31" s="485"/>
      <c r="F31" s="448" t="s">
        <v>231</v>
      </c>
      <c r="G31" s="445" t="s">
        <v>232</v>
      </c>
      <c r="H31" s="345">
        <v>44678</v>
      </c>
      <c r="I31" s="346" t="s">
        <v>31</v>
      </c>
      <c r="J31" s="346" t="s">
        <v>31</v>
      </c>
      <c r="K31" s="346" t="s">
        <v>31</v>
      </c>
      <c r="L31" s="346" t="s">
        <v>31</v>
      </c>
      <c r="M31" s="347">
        <f>+N31+3</f>
        <v>44709</v>
      </c>
      <c r="N31" s="347">
        <f>+O31+3</f>
        <v>44706</v>
      </c>
      <c r="O31" s="347">
        <f>+H31+25</f>
        <v>44703</v>
      </c>
      <c r="P31" s="348" t="s">
        <v>31</v>
      </c>
      <c r="Q31" s="347">
        <f>H31+35</f>
        <v>44713</v>
      </c>
      <c r="R31" s="348" t="s">
        <v>31</v>
      </c>
      <c r="S31" s="348" t="s">
        <v>31</v>
      </c>
      <c r="T31" s="322" t="s">
        <v>100</v>
      </c>
    </row>
    <row r="32" spans="1:22" ht="18" customHeight="1">
      <c r="A32" s="526"/>
      <c r="B32" s="625"/>
      <c r="C32" s="629"/>
      <c r="D32" s="482"/>
      <c r="E32" s="634"/>
      <c r="F32" s="641" t="s">
        <v>227</v>
      </c>
      <c r="G32" s="391" t="s">
        <v>228</v>
      </c>
      <c r="H32" s="595">
        <f>+H26+7</f>
        <v>44688</v>
      </c>
      <c r="I32" s="359">
        <f>H32+15</f>
        <v>44703</v>
      </c>
      <c r="J32" s="360" t="s">
        <v>31</v>
      </c>
      <c r="K32" s="360" t="s">
        <v>31</v>
      </c>
      <c r="L32" s="360" t="s">
        <v>31</v>
      </c>
      <c r="M32" s="360" t="s">
        <v>31</v>
      </c>
      <c r="N32" s="360" t="s">
        <v>31</v>
      </c>
      <c r="O32" s="360" t="s">
        <v>31</v>
      </c>
      <c r="P32" s="360" t="s">
        <v>31</v>
      </c>
      <c r="Q32" s="360" t="s">
        <v>31</v>
      </c>
      <c r="R32" s="360" t="s">
        <v>31</v>
      </c>
      <c r="S32" s="360" t="s">
        <v>31</v>
      </c>
      <c r="T32" s="200" t="s">
        <v>95</v>
      </c>
    </row>
    <row r="33" spans="1:20" ht="18" customHeight="1">
      <c r="A33" s="621" t="s">
        <v>197</v>
      </c>
      <c r="B33" s="622" t="s">
        <v>208</v>
      </c>
      <c r="C33" s="394">
        <v>44680</v>
      </c>
      <c r="D33" s="453" t="s">
        <v>41</v>
      </c>
      <c r="E33" s="635">
        <f>+C33+2</f>
        <v>44682</v>
      </c>
      <c r="F33" s="640" t="s">
        <v>215</v>
      </c>
      <c r="G33" s="384" t="s">
        <v>216</v>
      </c>
      <c r="H33" s="349">
        <f>+H27+7</f>
        <v>44688</v>
      </c>
      <c r="I33" s="350">
        <f>+H33+18</f>
        <v>44706</v>
      </c>
      <c r="J33" s="350">
        <f>H33+24</f>
        <v>44712</v>
      </c>
      <c r="K33" s="349" t="s">
        <v>31</v>
      </c>
      <c r="L33" s="349" t="s">
        <v>31</v>
      </c>
      <c r="M33" s="349" t="s">
        <v>31</v>
      </c>
      <c r="N33" s="349" t="s">
        <v>31</v>
      </c>
      <c r="O33" s="349" t="s">
        <v>31</v>
      </c>
      <c r="P33" s="349" t="s">
        <v>31</v>
      </c>
      <c r="Q33" s="349" t="s">
        <v>31</v>
      </c>
      <c r="R33" s="349" t="s">
        <v>31</v>
      </c>
      <c r="S33" s="349" t="s">
        <v>31</v>
      </c>
      <c r="T33" s="159" t="s">
        <v>96</v>
      </c>
    </row>
    <row r="34" spans="1:20" ht="18" customHeight="1">
      <c r="A34" s="388" t="s">
        <v>122</v>
      </c>
      <c r="B34" s="620" t="s">
        <v>209</v>
      </c>
      <c r="C34" s="632">
        <v>44682</v>
      </c>
      <c r="D34" s="454" t="s">
        <v>126</v>
      </c>
      <c r="E34" s="636">
        <f>+C34+2</f>
        <v>44684</v>
      </c>
      <c r="F34" s="642" t="s">
        <v>245</v>
      </c>
      <c r="G34" s="552" t="s">
        <v>246</v>
      </c>
      <c r="H34" s="380">
        <f>+H28+7</f>
        <v>44688</v>
      </c>
      <c r="I34" s="381" t="s">
        <v>31</v>
      </c>
      <c r="J34" s="380">
        <f>+H34+18</f>
        <v>44706</v>
      </c>
      <c r="K34" s="380">
        <f>+J34+9</f>
        <v>44715</v>
      </c>
      <c r="L34" s="380">
        <f>+K34+5</f>
        <v>44720</v>
      </c>
      <c r="M34" s="510" t="s">
        <v>31</v>
      </c>
      <c r="N34" s="382" t="s">
        <v>31</v>
      </c>
      <c r="O34" s="382" t="s">
        <v>31</v>
      </c>
      <c r="P34" s="382" t="s">
        <v>31</v>
      </c>
      <c r="Q34" s="382" t="s">
        <v>31</v>
      </c>
      <c r="R34" s="382" t="s">
        <v>31</v>
      </c>
      <c r="S34" s="382" t="s">
        <v>31</v>
      </c>
      <c r="T34" s="383" t="s">
        <v>99</v>
      </c>
    </row>
    <row r="35" spans="1:20" s="168" customFormat="1" ht="18" customHeight="1">
      <c r="A35" s="527" t="s">
        <v>141</v>
      </c>
      <c r="B35" s="604" t="s">
        <v>210</v>
      </c>
      <c r="C35" s="633">
        <v>44683</v>
      </c>
      <c r="D35" s="489" t="s">
        <v>40</v>
      </c>
      <c r="E35" s="605">
        <f>+C35+2</f>
        <v>44685</v>
      </c>
      <c r="F35" s="638" t="s">
        <v>119</v>
      </c>
      <c r="G35" s="462"/>
      <c r="H35" s="469"/>
      <c r="I35" s="470" t="s">
        <v>31</v>
      </c>
      <c r="J35" s="470" t="s">
        <v>31</v>
      </c>
      <c r="K35" s="470" t="s">
        <v>31</v>
      </c>
      <c r="L35" s="470" t="s">
        <v>31</v>
      </c>
      <c r="M35" s="471"/>
      <c r="N35" s="472" t="s">
        <v>31</v>
      </c>
      <c r="O35" s="473" t="s">
        <v>31</v>
      </c>
      <c r="P35" s="469"/>
      <c r="Q35" s="473" t="s">
        <v>31</v>
      </c>
      <c r="R35" s="473" t="s">
        <v>31</v>
      </c>
      <c r="S35" s="469"/>
      <c r="T35" s="491" t="s">
        <v>97</v>
      </c>
    </row>
    <row r="36" spans="1:20" ht="18" customHeight="1">
      <c r="A36" s="487"/>
      <c r="B36" s="488"/>
      <c r="C36" s="623"/>
      <c r="D36" s="525"/>
      <c r="E36" s="525"/>
      <c r="F36" s="374" t="s">
        <v>237</v>
      </c>
      <c r="G36" s="368" t="s">
        <v>238</v>
      </c>
      <c r="H36" s="369">
        <v>44683</v>
      </c>
      <c r="I36" s="370" t="s">
        <v>31</v>
      </c>
      <c r="J36" s="370" t="s">
        <v>31</v>
      </c>
      <c r="K36" s="370" t="s">
        <v>31</v>
      </c>
      <c r="L36" s="370" t="s">
        <v>31</v>
      </c>
      <c r="M36" s="444" t="s">
        <v>31</v>
      </c>
      <c r="N36" s="371" t="s">
        <v>31</v>
      </c>
      <c r="O36" s="372">
        <f>+P36+2</f>
        <v>44710</v>
      </c>
      <c r="P36" s="372">
        <f>+H36+25</f>
        <v>44708</v>
      </c>
      <c r="Q36" s="373" t="s">
        <v>31</v>
      </c>
      <c r="R36" s="372">
        <f>+O36+2</f>
        <v>44712</v>
      </c>
      <c r="S36" s="370">
        <f>+R36+2</f>
        <v>44714</v>
      </c>
      <c r="T36" s="328" t="s">
        <v>98</v>
      </c>
    </row>
    <row r="37" spans="1:20" ht="18.600000000000001" customHeight="1">
      <c r="A37" s="486"/>
      <c r="B37" s="627"/>
      <c r="C37" s="631"/>
      <c r="D37" s="485"/>
      <c r="E37" s="485"/>
      <c r="F37" s="448" t="s">
        <v>233</v>
      </c>
      <c r="G37" s="445" t="s">
        <v>234</v>
      </c>
      <c r="H37" s="345">
        <f>+H31+7</f>
        <v>44685</v>
      </c>
      <c r="I37" s="346" t="s">
        <v>31</v>
      </c>
      <c r="J37" s="346" t="s">
        <v>31</v>
      </c>
      <c r="K37" s="346" t="s">
        <v>31</v>
      </c>
      <c r="L37" s="346" t="s">
        <v>31</v>
      </c>
      <c r="M37" s="347">
        <f>+N37+3</f>
        <v>44716</v>
      </c>
      <c r="N37" s="347">
        <f>+O37+3</f>
        <v>44713</v>
      </c>
      <c r="O37" s="347">
        <f>+H37+25</f>
        <v>44710</v>
      </c>
      <c r="P37" s="348" t="s">
        <v>31</v>
      </c>
      <c r="Q37" s="347">
        <f>H37+35</f>
        <v>44720</v>
      </c>
      <c r="R37" s="348" t="s">
        <v>31</v>
      </c>
      <c r="S37" s="348" t="s">
        <v>31</v>
      </c>
      <c r="T37" s="322" t="s">
        <v>100</v>
      </c>
    </row>
    <row r="38" spans="1:20" ht="18" customHeight="1">
      <c r="A38" s="139"/>
      <c r="B38" s="528"/>
      <c r="C38" s="529"/>
      <c r="D38" s="139"/>
      <c r="E38" s="139"/>
      <c r="F38" s="530"/>
      <c r="G38" s="530"/>
      <c r="H38" s="531"/>
      <c r="I38" s="532"/>
      <c r="J38" s="532"/>
      <c r="K38" s="532"/>
      <c r="L38" s="532"/>
      <c r="M38" s="533"/>
      <c r="N38" s="533"/>
      <c r="O38" s="533"/>
      <c r="P38" s="534"/>
      <c r="Q38" s="533"/>
      <c r="R38" s="534"/>
      <c r="S38" s="534"/>
      <c r="T38" s="322"/>
    </row>
    <row r="39" spans="1:20" ht="18" customHeight="1">
      <c r="A39" s="139"/>
      <c r="B39" s="528"/>
      <c r="C39" s="529"/>
      <c r="D39" s="139"/>
      <c r="E39" s="139"/>
      <c r="F39" s="530"/>
      <c r="G39" s="530"/>
      <c r="H39" s="531"/>
      <c r="I39" s="532"/>
      <c r="J39" s="532"/>
      <c r="K39" s="532"/>
      <c r="L39" s="532"/>
      <c r="M39" s="533"/>
      <c r="N39" s="533"/>
      <c r="O39" s="533"/>
      <c r="P39" s="534"/>
      <c r="Q39" s="533"/>
      <c r="R39" s="534"/>
      <c r="S39" s="534"/>
      <c r="T39" s="322"/>
    </row>
    <row r="40" spans="1:20">
      <c r="I40" s="139"/>
    </row>
    <row r="41" spans="1:20" ht="14.4">
      <c r="A41" s="201"/>
      <c r="B41" s="201"/>
      <c r="C41" s="192"/>
      <c r="D41" s="202"/>
      <c r="E41" s="202"/>
      <c r="F41" s="202"/>
      <c r="G41" s="210"/>
      <c r="H41" s="202"/>
      <c r="I41" s="203"/>
      <c r="J41" s="183"/>
      <c r="K41" s="183"/>
      <c r="S41" s="183" t="s">
        <v>32</v>
      </c>
    </row>
    <row r="42" spans="1:20">
      <c r="A42" s="172" t="s">
        <v>33</v>
      </c>
      <c r="B42" s="297"/>
      <c r="C42" s="179"/>
      <c r="D42" s="180"/>
      <c r="E42" s="180"/>
      <c r="F42" s="181"/>
      <c r="G42" s="304"/>
      <c r="H42" s="182"/>
      <c r="I42" s="182"/>
      <c r="K42" s="66"/>
      <c r="L42" s="66"/>
    </row>
    <row r="43" spans="1:20" ht="14.4">
      <c r="A43" s="395" t="s">
        <v>120</v>
      </c>
      <c r="B43" s="392"/>
      <c r="C43" s="187"/>
      <c r="D43" s="185"/>
      <c r="E43" s="185"/>
      <c r="F43" s="87"/>
      <c r="G43" s="268"/>
      <c r="H43" s="188"/>
      <c r="I43" s="188"/>
      <c r="K43" s="66"/>
      <c r="L43" s="66"/>
      <c r="T43" s="66"/>
    </row>
    <row r="44" spans="1:20" ht="14.4">
      <c r="A44" s="312" t="s">
        <v>77</v>
      </c>
      <c r="B44" s="298"/>
      <c r="C44" s="196"/>
      <c r="D44" s="185"/>
      <c r="E44" s="185"/>
      <c r="F44" s="88"/>
      <c r="G44" s="306"/>
      <c r="H44" s="181"/>
      <c r="I44" s="181"/>
      <c r="K44" s="66"/>
      <c r="L44" s="66"/>
      <c r="T44" s="66"/>
    </row>
    <row r="45" spans="1:20" ht="14.4">
      <c r="A45" s="1" t="s">
        <v>78</v>
      </c>
      <c r="B45" s="299"/>
      <c r="C45" s="196"/>
      <c r="D45" s="185"/>
      <c r="E45" s="185"/>
      <c r="F45" s="88"/>
      <c r="G45" s="306"/>
      <c r="H45" s="181"/>
      <c r="I45" s="181"/>
      <c r="K45" s="66"/>
      <c r="L45" s="66"/>
      <c r="T45" s="66"/>
    </row>
    <row r="46" spans="1:20" ht="14.4">
      <c r="A46" s="205"/>
      <c r="B46" s="299"/>
      <c r="C46" s="196"/>
      <c r="D46" s="185"/>
      <c r="E46" s="185"/>
      <c r="F46" s="88"/>
      <c r="G46" s="306"/>
      <c r="H46" s="181"/>
      <c r="I46" s="181"/>
      <c r="K46" s="66"/>
      <c r="L46" s="66"/>
      <c r="T46" s="66"/>
    </row>
    <row r="47" spans="1:20" ht="14.4">
      <c r="A47" s="174" t="s">
        <v>103</v>
      </c>
      <c r="B47" s="189"/>
      <c r="C47" s="197"/>
      <c r="D47" s="190"/>
      <c r="E47" s="191"/>
      <c r="F47" s="192"/>
      <c r="G47" s="307"/>
      <c r="H47" s="188"/>
      <c r="I47" s="188"/>
      <c r="K47" s="66"/>
      <c r="L47" s="66"/>
      <c r="T47" s="66"/>
    </row>
    <row r="48" spans="1:20">
      <c r="A48" s="174" t="s">
        <v>102</v>
      </c>
      <c r="B48" s="300"/>
      <c r="C48" s="194"/>
      <c r="D48" s="195"/>
      <c r="E48" s="198"/>
      <c r="F48" s="87"/>
      <c r="G48" s="268"/>
      <c r="H48" s="181"/>
      <c r="I48" s="181"/>
      <c r="K48" s="66"/>
      <c r="L48" s="66"/>
      <c r="T48" s="66"/>
    </row>
  </sheetData>
  <mergeCells count="8">
    <mergeCell ref="B3:L3"/>
    <mergeCell ref="B2:L2"/>
    <mergeCell ref="B1:L1"/>
    <mergeCell ref="A6:B7"/>
    <mergeCell ref="F6:G6"/>
    <mergeCell ref="F7:G7"/>
    <mergeCell ref="I6:S6"/>
    <mergeCell ref="C6:D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3"/>
  <sheetViews>
    <sheetView showGridLines="0" topLeftCell="A4" zoomScale="80" zoomScaleNormal="80" workbookViewId="0">
      <selection activeCell="F30" sqref="F30"/>
    </sheetView>
  </sheetViews>
  <sheetFormatPr defaultColWidth="8" defaultRowHeight="13.8"/>
  <cols>
    <col min="1" max="1" width="20.7265625" style="134" customWidth="1"/>
    <col min="2" max="2" width="8.7265625" style="135" customWidth="1"/>
    <col min="3" max="3" width="7.90625" style="136" customWidth="1"/>
    <col min="4" max="4" width="6.36328125" style="134" customWidth="1"/>
    <col min="5" max="5" width="7.7265625" style="134" customWidth="1"/>
    <col min="6" max="6" width="23.7265625" style="137" bestFit="1" customWidth="1"/>
    <col min="7" max="7" width="12.453125" style="135" customWidth="1"/>
    <col min="8" max="8" width="14.7265625" style="137" customWidth="1"/>
    <col min="9" max="9" width="12.90625" style="134" customWidth="1"/>
    <col min="10" max="10" width="8.26953125" style="134" bestFit="1" customWidth="1"/>
    <col min="11" max="11" width="8.6328125" style="134" bestFit="1" customWidth="1"/>
    <col min="12" max="12" width="12.36328125" style="134" bestFit="1" customWidth="1"/>
    <col min="13" max="13" width="13.6328125" style="134" bestFit="1" customWidth="1"/>
    <col min="14" max="14" width="13.7265625" style="134" bestFit="1" customWidth="1"/>
    <col min="15" max="15" width="15.08984375" style="134" bestFit="1" customWidth="1"/>
    <col min="16" max="16" width="12.7265625" style="138" bestFit="1" customWidth="1"/>
    <col min="17" max="17" width="10" style="134" bestFit="1" customWidth="1"/>
    <col min="18" max="18" width="7.08984375" style="134" bestFit="1" customWidth="1"/>
    <col min="19" max="19" width="10.08984375" style="134" customWidth="1"/>
    <col min="20" max="20" width="14.7265625" style="139" bestFit="1" customWidth="1"/>
    <col min="21" max="21" width="8.453125" style="134" bestFit="1" customWidth="1"/>
    <col min="22" max="16384" width="8" style="139"/>
  </cols>
  <sheetData>
    <row r="1" spans="1:21" ht="17.399999999999999">
      <c r="B1" s="690" t="s">
        <v>0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140"/>
    </row>
    <row r="2" spans="1:21" ht="17.399999999999999">
      <c r="B2" s="689" t="s">
        <v>63</v>
      </c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140"/>
    </row>
    <row r="3" spans="1:21">
      <c r="A3" s="141"/>
      <c r="F3" s="142"/>
      <c r="G3" s="158"/>
      <c r="H3" s="142"/>
      <c r="I3" s="142"/>
      <c r="J3" s="142"/>
      <c r="K3" s="143"/>
      <c r="M3" s="142"/>
      <c r="N3" s="167"/>
      <c r="O3" s="168"/>
      <c r="P3" s="168"/>
      <c r="Q3" s="168"/>
      <c r="T3" s="140"/>
    </row>
    <row r="4" spans="1:21">
      <c r="A4" s="139"/>
      <c r="B4" s="144"/>
      <c r="C4" s="145"/>
      <c r="D4" s="146"/>
      <c r="E4" s="146"/>
      <c r="F4" s="147"/>
      <c r="G4" s="286"/>
      <c r="H4" s="148"/>
      <c r="I4" s="149"/>
      <c r="J4" s="149"/>
      <c r="K4" s="146"/>
      <c r="L4" s="146"/>
      <c r="M4" s="146"/>
      <c r="N4" s="146"/>
      <c r="O4" s="150"/>
      <c r="P4" s="151"/>
      <c r="Q4" s="150"/>
      <c r="R4" s="150"/>
      <c r="S4" s="150"/>
    </row>
    <row r="5" spans="1:21">
      <c r="A5" s="218"/>
      <c r="B5" s="144"/>
      <c r="C5" s="145"/>
      <c r="D5" s="146"/>
      <c r="E5" s="146"/>
      <c r="F5" s="147"/>
      <c r="G5" s="286"/>
      <c r="H5" s="148"/>
      <c r="I5" s="149"/>
      <c r="J5" s="149"/>
      <c r="K5" s="146"/>
      <c r="L5" s="146"/>
      <c r="M5" s="146"/>
      <c r="N5" s="146"/>
      <c r="O5" s="150"/>
      <c r="P5" s="151"/>
      <c r="Q5" s="150"/>
      <c r="R5" s="150"/>
      <c r="S5" s="150"/>
    </row>
    <row r="6" spans="1:21">
      <c r="A6" s="218"/>
      <c r="B6" s="144"/>
      <c r="C6" s="145"/>
      <c r="D6" s="146"/>
      <c r="E6" s="146"/>
      <c r="F6" s="147"/>
      <c r="G6" s="286"/>
      <c r="H6" s="148"/>
      <c r="I6" s="149"/>
      <c r="J6" s="149"/>
      <c r="K6" s="146"/>
      <c r="L6" s="146"/>
      <c r="M6" s="146"/>
      <c r="N6" s="146"/>
      <c r="O6" s="150"/>
      <c r="P6" s="151"/>
      <c r="Q6" s="150"/>
      <c r="R6" s="150"/>
      <c r="S6" s="150"/>
    </row>
    <row r="7" spans="1:21">
      <c r="A7" s="218" t="s">
        <v>14</v>
      </c>
      <c r="B7" s="144"/>
      <c r="C7" s="145"/>
      <c r="D7" s="146"/>
      <c r="E7" s="146"/>
      <c r="F7" s="152"/>
      <c r="G7" s="144"/>
      <c r="H7" s="153"/>
      <c r="I7" s="146"/>
      <c r="J7" s="146"/>
      <c r="K7" s="146"/>
      <c r="L7" s="146"/>
      <c r="M7" s="146"/>
      <c r="P7" s="154"/>
      <c r="Q7" s="155"/>
      <c r="R7" s="156"/>
      <c r="S7" s="156"/>
    </row>
    <row r="8" spans="1:21" ht="18" customHeight="1">
      <c r="A8" s="691" t="s">
        <v>127</v>
      </c>
      <c r="B8" s="692"/>
      <c r="C8" s="705" t="s">
        <v>17</v>
      </c>
      <c r="D8" s="706"/>
      <c r="E8" s="301" t="s">
        <v>18</v>
      </c>
      <c r="F8" s="696" t="s">
        <v>19</v>
      </c>
      <c r="G8" s="696"/>
      <c r="H8" s="386" t="s">
        <v>64</v>
      </c>
      <c r="I8" s="699" t="s">
        <v>18</v>
      </c>
      <c r="J8" s="699"/>
      <c r="K8" s="699"/>
      <c r="L8" s="699"/>
      <c r="M8" s="699"/>
      <c r="N8" s="699"/>
      <c r="O8" s="699"/>
      <c r="P8" s="699"/>
      <c r="Q8" s="699"/>
      <c r="R8" s="699"/>
      <c r="S8" s="700"/>
    </row>
    <row r="9" spans="1:21" s="169" customFormat="1" ht="18" customHeight="1">
      <c r="A9" s="693"/>
      <c r="B9" s="703"/>
      <c r="C9" s="484" t="s">
        <v>21</v>
      </c>
      <c r="D9" s="335"/>
      <c r="E9" s="296" t="s">
        <v>65</v>
      </c>
      <c r="F9" s="704" t="s">
        <v>23</v>
      </c>
      <c r="G9" s="704"/>
      <c r="H9" s="292" t="s">
        <v>18</v>
      </c>
      <c r="I9" s="326" t="s">
        <v>66</v>
      </c>
      <c r="J9" s="293" t="s">
        <v>67</v>
      </c>
      <c r="K9" s="326" t="s">
        <v>68</v>
      </c>
      <c r="L9" s="293" t="s">
        <v>69</v>
      </c>
      <c r="M9" s="326" t="s">
        <v>70</v>
      </c>
      <c r="N9" s="293" t="s">
        <v>71</v>
      </c>
      <c r="O9" s="326" t="s">
        <v>72</v>
      </c>
      <c r="P9" s="292" t="s">
        <v>73</v>
      </c>
      <c r="Q9" s="326" t="s">
        <v>74</v>
      </c>
      <c r="R9" s="293" t="s">
        <v>75</v>
      </c>
      <c r="S9" s="294" t="s">
        <v>76</v>
      </c>
      <c r="U9" s="135"/>
    </row>
    <row r="10" spans="1:21" ht="18" customHeight="1">
      <c r="A10" s="464" t="str">
        <f>+'S.AFRICA via SIN'!A9</f>
        <v>CAPE FORBY</v>
      </c>
      <c r="B10" s="464" t="str">
        <f>+'S.AFRICA via SIN'!B9</f>
        <v>084S</v>
      </c>
      <c r="C10" s="394">
        <f>+'S.AFRICA via SIN'!C9</f>
        <v>44656</v>
      </c>
      <c r="D10" s="453" t="s">
        <v>41</v>
      </c>
      <c r="E10" s="394">
        <f>+C10+2</f>
        <v>44658</v>
      </c>
      <c r="F10" s="366"/>
      <c r="G10" s="367"/>
      <c r="H10" s="351"/>
      <c r="I10" s="352"/>
      <c r="J10" s="353"/>
      <c r="K10" s="352"/>
      <c r="L10" s="353"/>
      <c r="M10" s="352"/>
      <c r="N10" s="354"/>
      <c r="O10" s="354"/>
      <c r="P10" s="337"/>
      <c r="Q10" s="354"/>
      <c r="R10" s="295"/>
      <c r="S10" s="355"/>
      <c r="T10" s="290"/>
      <c r="U10" s="139"/>
    </row>
    <row r="11" spans="1:21" ht="18" customHeight="1">
      <c r="A11" s="388" t="str">
        <f>+'S.AFRICA via SIN'!A10</f>
        <v>SANTA LOUKIA</v>
      </c>
      <c r="B11" s="519" t="str">
        <f>+'S.AFRICA via SIN'!B10</f>
        <v>190S</v>
      </c>
      <c r="C11" s="521">
        <f>+'S.AFRICA via SIN'!C10</f>
        <v>44654</v>
      </c>
      <c r="D11" s="454" t="s">
        <v>126</v>
      </c>
      <c r="E11" s="450">
        <f>C11+2</f>
        <v>44656</v>
      </c>
      <c r="F11" s="447" t="s">
        <v>247</v>
      </c>
      <c r="G11" s="466" t="s">
        <v>150</v>
      </c>
      <c r="H11" s="356">
        <v>44655</v>
      </c>
      <c r="I11" s="357">
        <f>H11+23</f>
        <v>44678</v>
      </c>
      <c r="J11" s="356" t="s">
        <v>31</v>
      </c>
      <c r="K11" s="357">
        <f>H11+24</f>
        <v>44679</v>
      </c>
      <c r="L11" s="358">
        <f>H11+26</f>
        <v>44681</v>
      </c>
      <c r="M11" s="357">
        <f>H11+27</f>
        <v>44682</v>
      </c>
      <c r="N11" s="350">
        <f>H11+30</f>
        <v>44685</v>
      </c>
      <c r="O11" s="350">
        <f>H11+32</f>
        <v>44687</v>
      </c>
      <c r="P11" s="338">
        <f>H11+36</f>
        <v>44691</v>
      </c>
      <c r="Q11" s="349" t="s">
        <v>31</v>
      </c>
      <c r="R11" s="356" t="s">
        <v>31</v>
      </c>
      <c r="S11" s="356" t="s">
        <v>31</v>
      </c>
      <c r="T11" s="291" t="s">
        <v>93</v>
      </c>
      <c r="U11" s="139"/>
    </row>
    <row r="12" spans="1:21" ht="18" customHeight="1">
      <c r="A12" s="520" t="str">
        <f>+'S.AFRICA via SIN'!A11</f>
        <v>CSCL LIMA</v>
      </c>
      <c r="B12" s="523" t="str">
        <f>+'S.AFRICA via SIN'!B11</f>
        <v>128S</v>
      </c>
      <c r="C12" s="522">
        <f>+'S.AFRICA via SIN'!C11</f>
        <v>44655</v>
      </c>
      <c r="D12" s="489" t="s">
        <v>40</v>
      </c>
      <c r="E12" s="509">
        <f>+C12+2</f>
        <v>44657</v>
      </c>
      <c r="F12" s="447"/>
      <c r="G12" s="511"/>
      <c r="H12" s="349"/>
      <c r="I12" s="357"/>
      <c r="J12" s="349"/>
      <c r="K12" s="357"/>
      <c r="L12" s="350"/>
      <c r="M12" s="357"/>
      <c r="N12" s="350"/>
      <c r="O12" s="350"/>
      <c r="P12" s="338"/>
      <c r="Q12" s="349"/>
      <c r="R12" s="349"/>
      <c r="S12" s="512"/>
      <c r="T12" s="291"/>
      <c r="U12" s="139"/>
    </row>
    <row r="13" spans="1:21" ht="18" customHeight="1">
      <c r="A13" s="513"/>
      <c r="B13" s="514"/>
      <c r="C13" s="515"/>
      <c r="D13" s="516"/>
      <c r="E13" s="517"/>
      <c r="F13" s="494" t="s">
        <v>254</v>
      </c>
      <c r="G13" s="564" t="s">
        <v>255</v>
      </c>
      <c r="H13" s="340">
        <v>44655</v>
      </c>
      <c r="I13" s="341" t="s">
        <v>31</v>
      </c>
      <c r="J13" s="340">
        <f>H13+24</f>
        <v>44679</v>
      </c>
      <c r="K13" s="342">
        <f>H13+26</f>
        <v>44681</v>
      </c>
      <c r="L13" s="340">
        <f>H13+28</f>
        <v>44683</v>
      </c>
      <c r="M13" s="342">
        <f>H13+29</f>
        <v>44684</v>
      </c>
      <c r="N13" s="343" t="s">
        <v>31</v>
      </c>
      <c r="O13" s="343" t="s">
        <v>31</v>
      </c>
      <c r="P13" s="343" t="s">
        <v>31</v>
      </c>
      <c r="Q13" s="343" t="s">
        <v>31</v>
      </c>
      <c r="R13" s="340">
        <f>H13+30</f>
        <v>44685</v>
      </c>
      <c r="S13" s="344">
        <f>H13+29</f>
        <v>44684</v>
      </c>
      <c r="T13" s="325" t="s">
        <v>94</v>
      </c>
      <c r="U13"/>
    </row>
    <row r="14" spans="1:21" ht="18" customHeight="1">
      <c r="A14" s="536"/>
      <c r="B14" s="488"/>
      <c r="C14" s="605"/>
      <c r="D14" s="489"/>
      <c r="E14" s="490"/>
      <c r="F14" s="609"/>
      <c r="G14" s="611"/>
      <c r="H14" s="595"/>
      <c r="I14" s="540"/>
      <c r="J14" s="606"/>
      <c r="K14" s="539"/>
      <c r="L14" s="606"/>
      <c r="M14" s="539"/>
      <c r="N14" s="607"/>
      <c r="O14" s="607"/>
      <c r="P14" s="596"/>
      <c r="Q14" s="607"/>
      <c r="R14" s="606"/>
      <c r="S14" s="595"/>
      <c r="T14" s="325"/>
      <c r="U14"/>
    </row>
    <row r="15" spans="1:21" ht="18" customHeight="1">
      <c r="A15" s="464" t="str">
        <f>+'S.AFRICA via SIN'!A15</f>
        <v>JT GLORY</v>
      </c>
      <c r="B15" s="464" t="str">
        <f>+'S.AFRICA via SIN'!B15</f>
        <v>411S</v>
      </c>
      <c r="C15" s="394">
        <f>+'S.AFRICA via SIN'!C15</f>
        <v>44659</v>
      </c>
      <c r="D15" s="453" t="s">
        <v>41</v>
      </c>
      <c r="E15" s="394">
        <v>44658</v>
      </c>
      <c r="F15" s="608"/>
      <c r="G15" s="610"/>
      <c r="H15" s="612"/>
      <c r="I15" s="613"/>
      <c r="J15" s="613"/>
      <c r="K15" s="613"/>
      <c r="L15" s="613"/>
      <c r="M15" s="613"/>
      <c r="N15" s="613"/>
      <c r="O15" s="613"/>
      <c r="P15" s="614"/>
      <c r="Q15" s="613"/>
      <c r="R15" s="615"/>
      <c r="S15" s="616"/>
      <c r="T15" s="290"/>
      <c r="U15" s="139"/>
    </row>
    <row r="16" spans="1:21" ht="18" customHeight="1">
      <c r="A16" s="388" t="str">
        <f>+'S.AFRICA via SIN'!A16</f>
        <v>BLANK SAILING</v>
      </c>
      <c r="B16" s="519">
        <f>+'S.AFRICA via SIN'!B16</f>
        <v>0</v>
      </c>
      <c r="C16" s="521">
        <f>+'S.AFRICA via SIN'!C16</f>
        <v>44661</v>
      </c>
      <c r="D16" s="454" t="s">
        <v>126</v>
      </c>
      <c r="E16" s="450">
        <v>44656</v>
      </c>
      <c r="F16" s="447" t="s">
        <v>248</v>
      </c>
      <c r="G16" s="466" t="s">
        <v>249</v>
      </c>
      <c r="H16" s="356">
        <v>44669</v>
      </c>
      <c r="I16" s="357">
        <f>H16+23</f>
        <v>44692</v>
      </c>
      <c r="J16" s="356" t="s">
        <v>31</v>
      </c>
      <c r="K16" s="357">
        <f>H16+24</f>
        <v>44693</v>
      </c>
      <c r="L16" s="358">
        <f>H16+26</f>
        <v>44695</v>
      </c>
      <c r="M16" s="357">
        <f>H16+27</f>
        <v>44696</v>
      </c>
      <c r="N16" s="350">
        <f>H16+30</f>
        <v>44699</v>
      </c>
      <c r="O16" s="350">
        <f>H16+32</f>
        <v>44701</v>
      </c>
      <c r="P16" s="338">
        <f>H16+36</f>
        <v>44705</v>
      </c>
      <c r="Q16" s="349" t="s">
        <v>31</v>
      </c>
      <c r="R16" s="356" t="s">
        <v>31</v>
      </c>
      <c r="S16" s="356" t="s">
        <v>31</v>
      </c>
      <c r="T16" s="291" t="s">
        <v>93</v>
      </c>
      <c r="U16" s="139"/>
    </row>
    <row r="17" spans="1:21" ht="18" customHeight="1">
      <c r="A17" s="520" t="str">
        <f>+'S.AFRICA via SIN'!A17</f>
        <v>SPIRIT OF CAPE TOWN</v>
      </c>
      <c r="B17" s="523" t="str">
        <f>+'S.AFRICA via SIN'!B17</f>
        <v>011S</v>
      </c>
      <c r="C17" s="522">
        <f>+'S.AFRICA via SIN'!C17</f>
        <v>44662</v>
      </c>
      <c r="D17" s="489" t="s">
        <v>40</v>
      </c>
      <c r="E17" s="509">
        <v>44657</v>
      </c>
      <c r="F17" s="447"/>
      <c r="G17" s="511"/>
      <c r="H17" s="349"/>
      <c r="I17" s="357"/>
      <c r="J17" s="349"/>
      <c r="K17" s="357"/>
      <c r="L17" s="350"/>
      <c r="M17" s="357"/>
      <c r="N17" s="350"/>
      <c r="O17" s="350"/>
      <c r="P17" s="338"/>
      <c r="Q17" s="349"/>
      <c r="R17" s="349"/>
      <c r="S17" s="512"/>
      <c r="T17" s="291"/>
      <c r="U17" s="139"/>
    </row>
    <row r="18" spans="1:21" ht="18" customHeight="1">
      <c r="A18" s="513"/>
      <c r="B18" s="514"/>
      <c r="C18" s="515"/>
      <c r="D18" s="516"/>
      <c r="E18" s="517"/>
      <c r="F18" s="494" t="s">
        <v>256</v>
      </c>
      <c r="G18" s="564" t="s">
        <v>257</v>
      </c>
      <c r="H18" s="340">
        <f>+H13+7</f>
        <v>44662</v>
      </c>
      <c r="I18" s="341" t="s">
        <v>31</v>
      </c>
      <c r="J18" s="340">
        <f>H18+24</f>
        <v>44686</v>
      </c>
      <c r="K18" s="342">
        <f>H18+26</f>
        <v>44688</v>
      </c>
      <c r="L18" s="340">
        <f>H18+28</f>
        <v>44690</v>
      </c>
      <c r="M18" s="342">
        <f>H18+29</f>
        <v>44691</v>
      </c>
      <c r="N18" s="343" t="s">
        <v>31</v>
      </c>
      <c r="O18" s="343" t="s">
        <v>31</v>
      </c>
      <c r="P18" s="343" t="s">
        <v>31</v>
      </c>
      <c r="Q18" s="343" t="s">
        <v>31</v>
      </c>
      <c r="R18" s="340">
        <f>H18+30</f>
        <v>44692</v>
      </c>
      <c r="S18" s="344">
        <f>H18+29</f>
        <v>44691</v>
      </c>
      <c r="T18" s="325" t="s">
        <v>94</v>
      </c>
      <c r="U18"/>
    </row>
    <row r="19" spans="1:21" ht="18" customHeight="1">
      <c r="A19" s="464" t="str">
        <f>+'S.AFRICA via SIN'!A21</f>
        <v>CAPE FORBY</v>
      </c>
      <c r="B19" s="464" t="str">
        <f>+'S.AFRICA via SIN'!B21</f>
        <v>085S</v>
      </c>
      <c r="C19" s="394">
        <v>44603</v>
      </c>
      <c r="D19" s="453" t="s">
        <v>41</v>
      </c>
      <c r="E19" s="394">
        <v>44658</v>
      </c>
      <c r="F19" s="366"/>
      <c r="G19" s="367"/>
      <c r="H19" s="351"/>
      <c r="I19" s="352"/>
      <c r="J19" s="353"/>
      <c r="K19" s="352"/>
      <c r="L19" s="353"/>
      <c r="M19" s="352"/>
      <c r="N19" s="354"/>
      <c r="O19" s="354"/>
      <c r="P19" s="337"/>
      <c r="Q19" s="354"/>
      <c r="R19" s="295"/>
      <c r="S19" s="355"/>
      <c r="T19" s="290"/>
      <c r="U19" s="139"/>
    </row>
    <row r="20" spans="1:21" ht="18" customHeight="1">
      <c r="A20" s="388" t="str">
        <f>+'S.AFRICA via SIN'!A22</f>
        <v>CAPE FAWLEY</v>
      </c>
      <c r="B20" s="519" t="str">
        <f>+'S.AFRICA via SIN'!B22</f>
        <v>071S</v>
      </c>
      <c r="C20" s="521">
        <f>+'S.AFRICA via SIN'!C22</f>
        <v>44668</v>
      </c>
      <c r="D20" s="454" t="s">
        <v>126</v>
      </c>
      <c r="E20" s="450">
        <v>44656</v>
      </c>
      <c r="F20" s="447" t="s">
        <v>250</v>
      </c>
      <c r="G20" s="466" t="s">
        <v>232</v>
      </c>
      <c r="H20" s="356">
        <f>+H16+7</f>
        <v>44676</v>
      </c>
      <c r="I20" s="357">
        <f>H20+23</f>
        <v>44699</v>
      </c>
      <c r="J20" s="356" t="s">
        <v>31</v>
      </c>
      <c r="K20" s="357">
        <f>H20+24</f>
        <v>44700</v>
      </c>
      <c r="L20" s="358">
        <f>H20+26</f>
        <v>44702</v>
      </c>
      <c r="M20" s="357">
        <f>H20+27</f>
        <v>44703</v>
      </c>
      <c r="N20" s="350">
        <f>H20+30</f>
        <v>44706</v>
      </c>
      <c r="O20" s="350">
        <f>H20+32</f>
        <v>44708</v>
      </c>
      <c r="P20" s="338">
        <f>H20+36</f>
        <v>44712</v>
      </c>
      <c r="Q20" s="349" t="s">
        <v>31</v>
      </c>
      <c r="R20" s="356" t="s">
        <v>31</v>
      </c>
      <c r="S20" s="356" t="s">
        <v>31</v>
      </c>
      <c r="T20" s="291" t="s">
        <v>93</v>
      </c>
      <c r="U20" s="139"/>
    </row>
    <row r="21" spans="1:21" ht="18" customHeight="1">
      <c r="A21" s="513" t="str">
        <f>+'S.AFRICA via SIN'!A23</f>
        <v>CSCL LIMA</v>
      </c>
      <c r="B21" s="514" t="str">
        <f>+'S.AFRICA via SIN'!B23</f>
        <v>129S</v>
      </c>
      <c r="C21" s="515">
        <f>+'S.AFRICA via SIN'!C23</f>
        <v>44669</v>
      </c>
      <c r="D21" s="516" t="s">
        <v>40</v>
      </c>
      <c r="E21" s="517">
        <v>44657</v>
      </c>
      <c r="F21" s="494" t="s">
        <v>258</v>
      </c>
      <c r="G21" s="564" t="s">
        <v>259</v>
      </c>
      <c r="H21" s="340">
        <f>+H18+7</f>
        <v>44669</v>
      </c>
      <c r="I21" s="341" t="s">
        <v>31</v>
      </c>
      <c r="J21" s="340">
        <f>H21+24</f>
        <v>44693</v>
      </c>
      <c r="K21" s="342">
        <f>H21+26</f>
        <v>44695</v>
      </c>
      <c r="L21" s="340">
        <f>H21+28</f>
        <v>44697</v>
      </c>
      <c r="M21" s="342">
        <f>H21+29</f>
        <v>44698</v>
      </c>
      <c r="N21" s="343" t="s">
        <v>31</v>
      </c>
      <c r="O21" s="343" t="s">
        <v>31</v>
      </c>
      <c r="P21" s="343" t="s">
        <v>31</v>
      </c>
      <c r="Q21" s="343" t="s">
        <v>31</v>
      </c>
      <c r="R21" s="340">
        <f>H21+30</f>
        <v>44699</v>
      </c>
      <c r="S21" s="344">
        <f>H21+29</f>
        <v>44698</v>
      </c>
      <c r="T21" s="325" t="s">
        <v>94</v>
      </c>
      <c r="U21"/>
    </row>
    <row r="22" spans="1:21" ht="18" customHeight="1">
      <c r="A22" s="464"/>
      <c r="B22" s="464"/>
      <c r="C22" s="394"/>
      <c r="D22" s="453"/>
      <c r="E22" s="394"/>
      <c r="F22" s="366"/>
      <c r="G22" s="367"/>
      <c r="H22" s="351"/>
      <c r="I22" s="352"/>
      <c r="J22" s="353"/>
      <c r="K22" s="352"/>
      <c r="L22" s="353"/>
      <c r="M22" s="352"/>
      <c r="N22" s="354"/>
      <c r="O22" s="354"/>
      <c r="P22" s="337"/>
      <c r="Q22" s="354"/>
      <c r="R22" s="295"/>
      <c r="S22" s="355"/>
      <c r="T22" s="290"/>
      <c r="U22" s="139"/>
    </row>
    <row r="23" spans="1:21" ht="18" customHeight="1">
      <c r="A23" s="464" t="str">
        <f>+'S.AFRICA via SIN'!A27</f>
        <v>JT GLORY</v>
      </c>
      <c r="B23" s="464" t="str">
        <f>+'S.AFRICA via SIN'!B27</f>
        <v>412S</v>
      </c>
      <c r="C23" s="394">
        <v>44617</v>
      </c>
      <c r="D23" s="453" t="s">
        <v>41</v>
      </c>
      <c r="E23" s="394">
        <v>44658</v>
      </c>
      <c r="F23" s="447"/>
      <c r="G23" s="466"/>
      <c r="H23" s="356"/>
      <c r="I23" s="357"/>
      <c r="J23" s="356"/>
      <c r="K23" s="357"/>
      <c r="L23" s="358"/>
      <c r="M23" s="357"/>
      <c r="N23" s="350"/>
      <c r="O23" s="350"/>
      <c r="P23" s="338"/>
      <c r="Q23" s="349"/>
      <c r="R23" s="356"/>
      <c r="S23" s="356"/>
      <c r="T23" s="291"/>
      <c r="U23" s="139"/>
    </row>
    <row r="24" spans="1:21" ht="18" customHeight="1">
      <c r="A24" s="388" t="str">
        <f>+'S.AFRICA via SIN'!A28</f>
        <v>SANTA LOUKIA</v>
      </c>
      <c r="B24" s="602" t="str">
        <f>+'S.AFRICA via SIN'!B28</f>
        <v>191S</v>
      </c>
      <c r="C24" s="603">
        <f>+'S.AFRICA via SIN'!C28</f>
        <v>44675</v>
      </c>
      <c r="D24" s="454" t="s">
        <v>126</v>
      </c>
      <c r="E24" s="450">
        <v>44656</v>
      </c>
      <c r="F24" s="447" t="s">
        <v>251</v>
      </c>
      <c r="G24" s="511" t="s">
        <v>252</v>
      </c>
      <c r="H24" s="356">
        <f>+H20+7</f>
        <v>44683</v>
      </c>
      <c r="I24" s="357">
        <f>H24+23</f>
        <v>44706</v>
      </c>
      <c r="J24" s="349" t="s">
        <v>31</v>
      </c>
      <c r="K24" s="357">
        <f>H24+24</f>
        <v>44707</v>
      </c>
      <c r="L24" s="350">
        <f>H24+26</f>
        <v>44709</v>
      </c>
      <c r="M24" s="357">
        <f>H24+27</f>
        <v>44710</v>
      </c>
      <c r="N24" s="350">
        <f>H24+30</f>
        <v>44713</v>
      </c>
      <c r="O24" s="350">
        <f>H24+32</f>
        <v>44715</v>
      </c>
      <c r="P24" s="338">
        <f>H24+36</f>
        <v>44719</v>
      </c>
      <c r="Q24" s="349" t="s">
        <v>31</v>
      </c>
      <c r="R24" s="349" t="s">
        <v>31</v>
      </c>
      <c r="S24" s="512" t="s">
        <v>31</v>
      </c>
      <c r="T24" s="291" t="s">
        <v>93</v>
      </c>
      <c r="U24" s="139"/>
    </row>
    <row r="25" spans="1:21" ht="18" customHeight="1">
      <c r="A25" s="513" t="str">
        <f>+'S.AFRICA via SIN'!A29</f>
        <v>SPIRIT OF CAPE TOWN</v>
      </c>
      <c r="B25" s="514" t="str">
        <f>+'S.AFRICA via SIN'!B29</f>
        <v>012S</v>
      </c>
      <c r="C25" s="515">
        <f>+'S.AFRICA via SIN'!C29</f>
        <v>44676</v>
      </c>
      <c r="D25" s="516" t="s">
        <v>40</v>
      </c>
      <c r="E25" s="517">
        <v>44657</v>
      </c>
      <c r="F25" s="494" t="s">
        <v>260</v>
      </c>
      <c r="G25" s="564" t="s">
        <v>261</v>
      </c>
      <c r="H25" s="340">
        <f>+H21+7</f>
        <v>44676</v>
      </c>
      <c r="I25" s="341">
        <v>44227</v>
      </c>
      <c r="J25" s="340">
        <f>H25+24</f>
        <v>44700</v>
      </c>
      <c r="K25" s="342">
        <f>H25+26</f>
        <v>44702</v>
      </c>
      <c r="L25" s="340">
        <f>H25+28</f>
        <v>44704</v>
      </c>
      <c r="M25" s="342">
        <f>H25+29</f>
        <v>44705</v>
      </c>
      <c r="N25" s="343" t="s">
        <v>31</v>
      </c>
      <c r="O25" s="343" t="s">
        <v>31</v>
      </c>
      <c r="P25" s="343" t="s">
        <v>31</v>
      </c>
      <c r="Q25" s="343" t="s">
        <v>31</v>
      </c>
      <c r="R25" s="340">
        <f>H25+30</f>
        <v>44706</v>
      </c>
      <c r="S25" s="344">
        <f>H25+29</f>
        <v>44705</v>
      </c>
      <c r="T25" s="325" t="s">
        <v>94</v>
      </c>
      <c r="U25"/>
    </row>
    <row r="26" spans="1:21" ht="18" customHeight="1">
      <c r="A26" s="464"/>
      <c r="B26" s="464"/>
      <c r="C26" s="394"/>
      <c r="D26" s="453"/>
      <c r="E26" s="394"/>
      <c r="F26" s="366"/>
      <c r="G26" s="367"/>
      <c r="H26" s="351"/>
      <c r="I26" s="352"/>
      <c r="J26" s="353"/>
      <c r="K26" s="352"/>
      <c r="L26" s="353"/>
      <c r="M26" s="352"/>
      <c r="N26" s="354"/>
      <c r="O26" s="354"/>
      <c r="P26" s="337"/>
      <c r="Q26" s="354"/>
      <c r="R26" s="295"/>
      <c r="S26" s="355"/>
      <c r="T26" s="290"/>
      <c r="U26" s="139"/>
    </row>
    <row r="27" spans="1:21" ht="18" customHeight="1">
      <c r="A27" s="464" t="str">
        <f>+'S.AFRICA via SIN'!A33</f>
        <v>CAPE FORBY</v>
      </c>
      <c r="B27" s="464" t="str">
        <f>+'S.AFRICA via SIN'!B33</f>
        <v>086S</v>
      </c>
      <c r="C27" s="394">
        <f>+'S.AFRICA via SIN'!C33</f>
        <v>44680</v>
      </c>
      <c r="D27" s="453" t="s">
        <v>41</v>
      </c>
      <c r="E27" s="394">
        <v>44658</v>
      </c>
      <c r="F27" s="447"/>
      <c r="G27" s="466"/>
      <c r="H27" s="356"/>
      <c r="I27" s="357"/>
      <c r="J27" s="356"/>
      <c r="K27" s="357"/>
      <c r="L27" s="358"/>
      <c r="M27" s="357"/>
      <c r="N27" s="350"/>
      <c r="O27" s="350"/>
      <c r="P27" s="338"/>
      <c r="Q27" s="349"/>
      <c r="R27" s="356"/>
      <c r="S27" s="356"/>
      <c r="T27" s="291"/>
      <c r="U27" s="139"/>
    </row>
    <row r="28" spans="1:21" ht="18" customHeight="1">
      <c r="A28" s="388" t="str">
        <f>+'S.AFRICA via SIN'!A34</f>
        <v>CAPE FAWLEY</v>
      </c>
      <c r="B28" s="602" t="str">
        <f>+'S.AFRICA via SIN'!B34</f>
        <v>072S</v>
      </c>
      <c r="C28" s="603">
        <f>+'S.AFRICA via SIN'!C34</f>
        <v>44682</v>
      </c>
      <c r="D28" s="454" t="s">
        <v>126</v>
      </c>
      <c r="E28" s="450">
        <v>44656</v>
      </c>
      <c r="F28" s="447" t="s">
        <v>253</v>
      </c>
      <c r="G28" s="511" t="s">
        <v>149</v>
      </c>
      <c r="H28" s="356">
        <f>+H24+7</f>
        <v>44690</v>
      </c>
      <c r="I28" s="357">
        <f>H28+23</f>
        <v>44713</v>
      </c>
      <c r="J28" s="349" t="s">
        <v>31</v>
      </c>
      <c r="K28" s="357">
        <f>H28+24</f>
        <v>44714</v>
      </c>
      <c r="L28" s="350">
        <f>H28+26</f>
        <v>44716</v>
      </c>
      <c r="M28" s="357">
        <f>H28+27</f>
        <v>44717</v>
      </c>
      <c r="N28" s="350">
        <f>H28+30</f>
        <v>44720</v>
      </c>
      <c r="O28" s="350">
        <f>H28+32</f>
        <v>44722</v>
      </c>
      <c r="P28" s="338">
        <f>H28+36</f>
        <v>44726</v>
      </c>
      <c r="Q28" s="349" t="s">
        <v>31</v>
      </c>
      <c r="R28" s="349" t="s">
        <v>31</v>
      </c>
      <c r="S28" s="512" t="s">
        <v>31</v>
      </c>
      <c r="T28" s="291" t="s">
        <v>93</v>
      </c>
      <c r="U28" s="139"/>
    </row>
    <row r="29" spans="1:21" ht="18" customHeight="1">
      <c r="A29" s="513" t="str">
        <f>+'S.AFRICA via SIN'!A35</f>
        <v>CSCL LIMA</v>
      </c>
      <c r="B29" s="514" t="str">
        <f>+'S.AFRICA via SIN'!B35</f>
        <v>130S</v>
      </c>
      <c r="C29" s="515">
        <f>+'S.AFRICA via SIN'!C35</f>
        <v>44683</v>
      </c>
      <c r="D29" s="516" t="s">
        <v>40</v>
      </c>
      <c r="E29" s="517">
        <v>44657</v>
      </c>
      <c r="F29" s="494" t="s">
        <v>262</v>
      </c>
      <c r="G29" s="564" t="s">
        <v>131</v>
      </c>
      <c r="H29" s="340">
        <f>+H25+7</f>
        <v>44683</v>
      </c>
      <c r="I29" s="341">
        <v>44227</v>
      </c>
      <c r="J29" s="340">
        <f>H29+24</f>
        <v>44707</v>
      </c>
      <c r="K29" s="342">
        <f>H29+26</f>
        <v>44709</v>
      </c>
      <c r="L29" s="340">
        <f>H29+28</f>
        <v>44711</v>
      </c>
      <c r="M29" s="342">
        <f>H29+29</f>
        <v>44712</v>
      </c>
      <c r="N29" s="343" t="s">
        <v>31</v>
      </c>
      <c r="O29" s="343" t="s">
        <v>31</v>
      </c>
      <c r="P29" s="343" t="s">
        <v>31</v>
      </c>
      <c r="Q29" s="343" t="s">
        <v>31</v>
      </c>
      <c r="R29" s="340">
        <f>H29+30</f>
        <v>44713</v>
      </c>
      <c r="S29" s="344">
        <f>H29+29</f>
        <v>44712</v>
      </c>
      <c r="T29" s="325" t="s">
        <v>94</v>
      </c>
      <c r="U29"/>
    </row>
    <row r="30" spans="1:21" s="157" customFormat="1" ht="18" customHeight="1">
      <c r="A30" s="536"/>
      <c r="B30" s="488"/>
      <c r="C30" s="524"/>
      <c r="D30" s="488"/>
      <c r="E30" s="524"/>
      <c r="F30" s="537"/>
      <c r="G30" s="538"/>
      <c r="H30" s="539"/>
      <c r="I30" s="540"/>
      <c r="J30" s="539"/>
      <c r="K30" s="539"/>
      <c r="L30" s="539"/>
      <c r="M30" s="539"/>
      <c r="N30" s="540"/>
      <c r="O30" s="540"/>
      <c r="P30" s="540"/>
      <c r="Q30" s="540"/>
      <c r="R30" s="539"/>
      <c r="S30" s="539"/>
      <c r="T30" s="325"/>
      <c r="U30" s="138"/>
    </row>
    <row r="31" spans="1:21" ht="14.4">
      <c r="O31" s="178"/>
    </row>
    <row r="32" spans="1:21">
      <c r="S32" s="183" t="s">
        <v>32</v>
      </c>
    </row>
    <row r="33" spans="1:19">
      <c r="A33" s="172" t="s">
        <v>33</v>
      </c>
      <c r="B33" s="172"/>
      <c r="C33" s="179"/>
      <c r="D33" s="180"/>
      <c r="E33" s="180"/>
      <c r="F33" s="181"/>
      <c r="G33" s="287"/>
      <c r="H33" s="182"/>
    </row>
    <row r="34" spans="1:19" ht="14.4">
      <c r="A34" s="395" t="s">
        <v>120</v>
      </c>
      <c r="B34" s="184"/>
      <c r="C34" s="196"/>
      <c r="D34" s="185"/>
      <c r="E34" s="185"/>
      <c r="F34" s="88"/>
      <c r="G34" s="275"/>
      <c r="H34" s="181"/>
      <c r="S34" s="66"/>
    </row>
    <row r="35" spans="1:19" ht="14.4">
      <c r="A35" s="312" t="s">
        <v>77</v>
      </c>
      <c r="B35" s="184"/>
      <c r="C35" s="196"/>
      <c r="D35" s="185"/>
      <c r="E35" s="185"/>
      <c r="F35" s="88"/>
      <c r="G35" s="275"/>
      <c r="H35" s="181"/>
      <c r="S35" s="66"/>
    </row>
    <row r="36" spans="1:19" ht="14.4">
      <c r="A36" s="1" t="s">
        <v>78</v>
      </c>
      <c r="B36" s="186"/>
      <c r="C36" s="187"/>
      <c r="D36" s="185"/>
      <c r="E36" s="185"/>
      <c r="F36" s="87"/>
      <c r="G36" s="271"/>
      <c r="H36" s="188"/>
      <c r="S36" s="66"/>
    </row>
    <row r="37" spans="1:19" ht="14.4">
      <c r="A37" s="173"/>
      <c r="B37" s="184"/>
      <c r="C37" s="196"/>
      <c r="D37" s="185"/>
      <c r="E37" s="185"/>
      <c r="F37" s="88"/>
      <c r="G37" s="275"/>
      <c r="H37" s="181"/>
      <c r="S37" s="66"/>
    </row>
    <row r="38" spans="1:19" ht="14.4">
      <c r="A38" s="174" t="s">
        <v>103</v>
      </c>
      <c r="B38" s="189"/>
      <c r="C38" s="197"/>
      <c r="D38" s="190"/>
      <c r="E38" s="191"/>
      <c r="F38" s="192"/>
      <c r="G38" s="288"/>
      <c r="H38" s="188"/>
      <c r="S38" s="66"/>
    </row>
    <row r="39" spans="1:19">
      <c r="A39" s="174" t="s">
        <v>102</v>
      </c>
      <c r="B39" s="193"/>
      <c r="C39" s="194"/>
      <c r="D39" s="195"/>
      <c r="E39" s="198"/>
      <c r="F39" s="87"/>
      <c r="G39" s="271"/>
      <c r="H39" s="181"/>
      <c r="S39" s="66"/>
    </row>
    <row r="40" spans="1:19">
      <c r="S40" s="66"/>
    </row>
    <row r="43" spans="1:19">
      <c r="A43" s="199" t="s">
        <v>79</v>
      </c>
      <c r="B43" s="199"/>
      <c r="C43" s="199"/>
      <c r="D43" s="199"/>
      <c r="E43" s="199"/>
      <c r="F43" s="199"/>
      <c r="G43" s="28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</sheetData>
  <mergeCells count="7">
    <mergeCell ref="B1:S1"/>
    <mergeCell ref="B2:S2"/>
    <mergeCell ref="A8:B9"/>
    <mergeCell ref="F8:G8"/>
    <mergeCell ref="I8:S8"/>
    <mergeCell ref="F9:G9"/>
    <mergeCell ref="C8:D8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6"/>
  <sheetViews>
    <sheetView showGridLines="0" tabSelected="1" zoomScale="80" zoomScaleNormal="80" zoomScaleSheetLayoutView="80" workbookViewId="0">
      <selection activeCell="P19" sqref="P19"/>
    </sheetView>
  </sheetViews>
  <sheetFormatPr defaultColWidth="8" defaultRowHeight="13.8"/>
  <cols>
    <col min="1" max="1" width="22.08984375" style="165" customWidth="1"/>
    <col min="2" max="2" width="14.26953125" style="165" customWidth="1"/>
    <col min="3" max="3" width="8" style="160" bestFit="1" customWidth="1"/>
    <col min="4" max="4" width="6.36328125" style="160" customWidth="1"/>
    <col min="5" max="5" width="9.26953125" style="160" customWidth="1"/>
    <col min="6" max="6" width="25.08984375" style="161" customWidth="1"/>
    <col min="7" max="7" width="15.08984375" style="165" customWidth="1"/>
    <col min="8" max="8" width="15.6328125" style="160" bestFit="1" customWidth="1"/>
    <col min="9" max="9" width="10.6328125" style="160" bestFit="1" customWidth="1"/>
    <col min="10" max="10" width="16.7265625" style="160" customWidth="1"/>
    <col min="11" max="11" width="8.26953125" style="160" bestFit="1" customWidth="1"/>
    <col min="12" max="12" width="5.08984375" style="160" bestFit="1" customWidth="1"/>
    <col min="13" max="13" width="5.26953125" style="160" bestFit="1" customWidth="1"/>
    <col min="14" max="14" width="4.6328125" style="160" bestFit="1" customWidth="1"/>
    <col min="15" max="16384" width="8" style="160"/>
  </cols>
  <sheetData>
    <row r="1" spans="1:11" ht="17.399999999999999">
      <c r="B1" s="707" t="s">
        <v>0</v>
      </c>
      <c r="C1" s="707"/>
      <c r="D1" s="707"/>
      <c r="E1" s="707"/>
      <c r="F1" s="707"/>
      <c r="G1" s="707"/>
      <c r="H1" s="707"/>
      <c r="I1" s="707"/>
      <c r="J1" s="707"/>
    </row>
    <row r="2" spans="1:11" ht="17.399999999999999">
      <c r="B2" s="708" t="s">
        <v>7</v>
      </c>
      <c r="C2" s="708"/>
      <c r="D2" s="708"/>
      <c r="E2" s="708"/>
      <c r="F2" s="708"/>
      <c r="G2" s="708"/>
      <c r="H2" s="708"/>
      <c r="I2" s="708"/>
      <c r="J2" s="708"/>
    </row>
    <row r="3" spans="1:11">
      <c r="A3" s="160"/>
      <c r="B3" s="171"/>
      <c r="C3" s="171"/>
      <c r="D3" s="171"/>
      <c r="E3" s="171"/>
      <c r="F3" s="166"/>
      <c r="G3" s="303"/>
      <c r="H3" s="171"/>
      <c r="I3" s="171"/>
      <c r="J3" s="171"/>
    </row>
    <row r="4" spans="1:11">
      <c r="A4" s="219"/>
      <c r="B4" s="177"/>
      <c r="C4" s="177"/>
      <c r="D4" s="177"/>
      <c r="E4" s="177"/>
      <c r="F4" s="166"/>
      <c r="G4" s="303"/>
      <c r="H4" s="177"/>
      <c r="I4" s="177"/>
      <c r="J4" s="177"/>
    </row>
    <row r="5" spans="1:11">
      <c r="A5" s="219"/>
      <c r="B5" s="231"/>
      <c r="C5" s="231"/>
      <c r="D5" s="231"/>
      <c r="E5" s="231"/>
      <c r="F5" s="166"/>
      <c r="G5" s="303"/>
      <c r="H5" s="231"/>
      <c r="I5" s="231"/>
      <c r="J5" s="231"/>
    </row>
    <row r="6" spans="1:11">
      <c r="A6" s="219"/>
      <c r="B6" s="177"/>
      <c r="C6" s="177"/>
      <c r="D6" s="177"/>
      <c r="E6" s="177"/>
      <c r="F6" s="166"/>
      <c r="G6" s="303"/>
      <c r="H6" s="177"/>
      <c r="I6" s="177"/>
      <c r="J6" s="177"/>
    </row>
    <row r="7" spans="1:11">
      <c r="A7" s="219" t="s">
        <v>14</v>
      </c>
      <c r="B7" s="212"/>
      <c r="C7" s="162"/>
      <c r="D7" s="162"/>
      <c r="E7" s="162"/>
      <c r="F7" s="308"/>
      <c r="G7" s="212"/>
      <c r="H7" s="213"/>
      <c r="I7" s="163"/>
      <c r="J7" s="164"/>
    </row>
    <row r="8" spans="1:11" ht="15" customHeight="1">
      <c r="A8" s="691" t="s">
        <v>124</v>
      </c>
      <c r="B8" s="692"/>
      <c r="C8" s="705" t="s">
        <v>17</v>
      </c>
      <c r="D8" s="706"/>
      <c r="E8" s="301" t="s">
        <v>18</v>
      </c>
      <c r="F8" s="709" t="s">
        <v>19</v>
      </c>
      <c r="G8" s="709"/>
      <c r="H8" s="385" t="s">
        <v>64</v>
      </c>
      <c r="I8" s="710" t="s">
        <v>18</v>
      </c>
      <c r="J8" s="711"/>
    </row>
    <row r="9" spans="1:11">
      <c r="A9" s="693"/>
      <c r="B9" s="717"/>
      <c r="C9" s="474" t="s">
        <v>21</v>
      </c>
      <c r="D9" s="483"/>
      <c r="E9" s="296" t="s">
        <v>65</v>
      </c>
      <c r="F9" s="712" t="s">
        <v>84</v>
      </c>
      <c r="G9" s="712"/>
      <c r="H9" s="648" t="s">
        <v>18</v>
      </c>
      <c r="I9" s="302" t="s">
        <v>92</v>
      </c>
      <c r="J9" s="339" t="s">
        <v>110</v>
      </c>
    </row>
    <row r="10" spans="1:11">
      <c r="A10" s="464" t="str">
        <f>+'S.AFRICA via SIN'!A9</f>
        <v>CAPE FORBY</v>
      </c>
      <c r="B10" s="719" t="str">
        <f>+'S.AFRICA via SIN'!B9</f>
        <v>084S</v>
      </c>
      <c r="C10" s="714"/>
      <c r="D10" s="563"/>
      <c r="E10" s="562"/>
      <c r="F10" s="649" t="s">
        <v>263</v>
      </c>
      <c r="G10" s="646" t="s">
        <v>264</v>
      </c>
      <c r="H10" s="643">
        <v>44660</v>
      </c>
      <c r="I10" s="643">
        <f>H10+12</f>
        <v>44672</v>
      </c>
      <c r="J10" s="647" t="s">
        <v>31</v>
      </c>
      <c r="K10" s="322" t="s">
        <v>109</v>
      </c>
    </row>
    <row r="11" spans="1:11">
      <c r="A11" s="388" t="str">
        <f>+'S.AFRICA via SIN'!A10</f>
        <v>SANTA LOUKIA</v>
      </c>
      <c r="B11" s="718" t="str">
        <f>+'S.AFRICA via SIN'!B10</f>
        <v>190S</v>
      </c>
      <c r="C11" s="715">
        <f>+'S.AMERICA via SIN'!C11</f>
        <v>44654</v>
      </c>
      <c r="D11" s="454" t="s">
        <v>41</v>
      </c>
      <c r="E11" s="450">
        <f>C11+2</f>
        <v>44656</v>
      </c>
      <c r="F11" s="495" t="s">
        <v>271</v>
      </c>
      <c r="G11" s="449" t="s">
        <v>268</v>
      </c>
      <c r="H11" s="644">
        <v>44663</v>
      </c>
      <c r="I11" s="377" t="s">
        <v>31</v>
      </c>
      <c r="J11" s="378">
        <f>+H11+19</f>
        <v>44682</v>
      </c>
      <c r="K11" s="206" t="s">
        <v>114</v>
      </c>
    </row>
    <row r="12" spans="1:11">
      <c r="A12" s="535" t="str">
        <f>+'S.AFRICA via SIN'!A11</f>
        <v>CSCL LIMA</v>
      </c>
      <c r="B12" s="713" t="str">
        <f>+'S.AFRICA via SIN'!B11</f>
        <v>128S</v>
      </c>
      <c r="C12" s="716">
        <f>+'S.AMERICA via SIN'!C12</f>
        <v>44655</v>
      </c>
      <c r="D12" s="516" t="s">
        <v>40</v>
      </c>
      <c r="E12" s="542">
        <f>+C12+2</f>
        <v>44657</v>
      </c>
      <c r="F12" s="543"/>
      <c r="G12" s="544"/>
      <c r="H12" s="645"/>
      <c r="I12" s="545"/>
      <c r="J12" s="546"/>
      <c r="K12" s="206"/>
    </row>
    <row r="13" spans="1:11">
      <c r="A13" s="464" t="str">
        <f>+'S.AFRICA via SIN'!A15</f>
        <v>JT GLORY</v>
      </c>
      <c r="B13" s="719" t="str">
        <f>+'S.AFRICA via SIN'!B15</f>
        <v>411S</v>
      </c>
      <c r="C13" s="714">
        <v>44603</v>
      </c>
      <c r="D13" s="563" t="s">
        <v>134</v>
      </c>
      <c r="E13" s="562"/>
      <c r="F13" s="541" t="s">
        <v>265</v>
      </c>
      <c r="G13" s="646" t="s">
        <v>266</v>
      </c>
      <c r="H13" s="643">
        <f>+H10+7</f>
        <v>44667</v>
      </c>
      <c r="I13" s="643">
        <f>H13+12</f>
        <v>44679</v>
      </c>
      <c r="J13" s="647" t="s">
        <v>31</v>
      </c>
      <c r="K13" s="322" t="s">
        <v>109</v>
      </c>
    </row>
    <row r="14" spans="1:11">
      <c r="A14" s="388" t="str">
        <f>+'S.AFRICA via SIN'!A16</f>
        <v>BLANK SAILING</v>
      </c>
      <c r="B14" s="718">
        <f>+'S.AFRICA via SIN'!B16</f>
        <v>0</v>
      </c>
      <c r="C14" s="715">
        <f>+'S.AMERICA via SIN'!C16</f>
        <v>44661</v>
      </c>
      <c r="D14" s="454" t="s">
        <v>41</v>
      </c>
      <c r="E14" s="450">
        <f>C14+2</f>
        <v>44663</v>
      </c>
      <c r="F14" s="727" t="s">
        <v>272</v>
      </c>
      <c r="G14" s="449" t="s">
        <v>273</v>
      </c>
      <c r="H14" s="644">
        <f>+H11+7</f>
        <v>44670</v>
      </c>
      <c r="I14" s="377" t="s">
        <v>31</v>
      </c>
      <c r="J14" s="378">
        <f>+H14+19</f>
        <v>44689</v>
      </c>
      <c r="K14" s="206" t="s">
        <v>114</v>
      </c>
    </row>
    <row r="15" spans="1:11">
      <c r="A15" s="535" t="str">
        <f>+'S.AFRICA via SIN'!A17</f>
        <v>SPIRIT OF CAPE TOWN</v>
      </c>
      <c r="B15" s="713" t="str">
        <f>+'S.AFRICA via SIN'!B17</f>
        <v>011S</v>
      </c>
      <c r="C15" s="716">
        <f>+'S.AMERICA via SIN'!C17</f>
        <v>44662</v>
      </c>
      <c r="D15" s="516" t="s">
        <v>40</v>
      </c>
      <c r="E15" s="542">
        <f>C15+2</f>
        <v>44664</v>
      </c>
      <c r="F15" s="543"/>
      <c r="G15" s="544"/>
      <c r="H15" s="645"/>
      <c r="I15" s="545"/>
      <c r="J15" s="546"/>
      <c r="K15" s="206"/>
    </row>
    <row r="16" spans="1:11">
      <c r="A16" s="464" t="str">
        <f>+'S.AFRICA via SIN'!A21</f>
        <v>CAPE FORBY</v>
      </c>
      <c r="B16" s="719" t="str">
        <f>+'S.AFRICA via SIN'!B21</f>
        <v>085S</v>
      </c>
      <c r="C16" s="714"/>
      <c r="D16" s="563"/>
      <c r="E16" s="562"/>
      <c r="F16" s="649" t="s">
        <v>267</v>
      </c>
      <c r="G16" s="646" t="s">
        <v>268</v>
      </c>
      <c r="H16" s="643">
        <f>+H13+7</f>
        <v>44674</v>
      </c>
      <c r="I16" s="643">
        <f>H16+12</f>
        <v>44686</v>
      </c>
      <c r="J16" s="647" t="s">
        <v>31</v>
      </c>
      <c r="K16" s="322" t="s">
        <v>109</v>
      </c>
    </row>
    <row r="17" spans="1:23">
      <c r="A17" s="388" t="str">
        <f>+'S.AFRICA via SIN'!A22</f>
        <v>CAPE FAWLEY</v>
      </c>
      <c r="B17" s="718" t="str">
        <f>+'S.AFRICA via SIN'!B22</f>
        <v>071S</v>
      </c>
      <c r="C17" s="715">
        <f>+'S.AMERICA via SIN'!C20</f>
        <v>44668</v>
      </c>
      <c r="D17" s="454" t="s">
        <v>126</v>
      </c>
      <c r="E17" s="450">
        <f>C17+2</f>
        <v>44670</v>
      </c>
      <c r="F17" s="727" t="s">
        <v>274</v>
      </c>
      <c r="G17" s="449" t="s">
        <v>269</v>
      </c>
      <c r="H17" s="644">
        <v>44636</v>
      </c>
      <c r="I17" s="377" t="s">
        <v>31</v>
      </c>
      <c r="J17" s="378">
        <f>+H17+19</f>
        <v>44655</v>
      </c>
      <c r="K17" s="206" t="s">
        <v>114</v>
      </c>
    </row>
    <row r="18" spans="1:23">
      <c r="A18" s="535" t="str">
        <f>+'S.AFRICA via SIN'!A23</f>
        <v>CSCL LIMA</v>
      </c>
      <c r="B18" s="713" t="str">
        <f>+'S.AFRICA via SIN'!B23</f>
        <v>129S</v>
      </c>
      <c r="C18" s="716">
        <f>+'S.AMERICA via SIN'!C21</f>
        <v>44669</v>
      </c>
      <c r="D18" s="516" t="s">
        <v>40</v>
      </c>
      <c r="E18" s="542">
        <f>C18+2</f>
        <v>44671</v>
      </c>
      <c r="F18" s="543"/>
      <c r="G18" s="544"/>
      <c r="H18" s="645"/>
      <c r="I18" s="545"/>
      <c r="J18" s="546"/>
      <c r="K18" s="206"/>
    </row>
    <row r="19" spans="1:23">
      <c r="A19" s="464" t="str">
        <f>+'S.AFRICA via SIN'!A27</f>
        <v>JT GLORY</v>
      </c>
      <c r="B19" s="719" t="str">
        <f>+'S.AFRICA via SIN'!B27</f>
        <v>412S</v>
      </c>
      <c r="C19" s="714">
        <v>44603</v>
      </c>
      <c r="D19" s="563" t="s">
        <v>134</v>
      </c>
      <c r="E19" s="562"/>
      <c r="F19" s="649" t="s">
        <v>151</v>
      </c>
      <c r="G19" s="646" t="s">
        <v>269</v>
      </c>
      <c r="H19" s="643">
        <f>+H16+7</f>
        <v>44681</v>
      </c>
      <c r="I19" s="643">
        <f>H19+12</f>
        <v>44693</v>
      </c>
      <c r="J19" s="647" t="s">
        <v>31</v>
      </c>
      <c r="K19" s="322" t="s">
        <v>109</v>
      </c>
    </row>
    <row r="20" spans="1:23">
      <c r="A20" s="388" t="str">
        <f>+'S.AFRICA via SIN'!A28</f>
        <v>SANTA LOUKIA</v>
      </c>
      <c r="B20" s="718" t="str">
        <f>+'S.AFRICA via SIN'!B28</f>
        <v>191S</v>
      </c>
      <c r="C20" s="715">
        <f>+'S.AMERICA via SIN'!C24</f>
        <v>44675</v>
      </c>
      <c r="D20" s="454" t="s">
        <v>41</v>
      </c>
      <c r="E20" s="450">
        <f>C20+2</f>
        <v>44677</v>
      </c>
      <c r="F20" s="727" t="s">
        <v>275</v>
      </c>
      <c r="G20" s="449" t="s">
        <v>268</v>
      </c>
      <c r="H20" s="644">
        <v>44684</v>
      </c>
      <c r="I20" s="377" t="s">
        <v>31</v>
      </c>
      <c r="J20" s="378">
        <f>+H20+19</f>
        <v>44703</v>
      </c>
      <c r="K20" s="206" t="s">
        <v>114</v>
      </c>
    </row>
    <row r="21" spans="1:23">
      <c r="A21" s="535" t="str">
        <f>+'S.AFRICA via SIN'!A29</f>
        <v>SPIRIT OF CAPE TOWN</v>
      </c>
      <c r="B21" s="713" t="str">
        <f>+'S.AFRICA via SIN'!B29</f>
        <v>012S</v>
      </c>
      <c r="C21" s="716">
        <f>+'S.AMERICA via SIN'!C25</f>
        <v>44676</v>
      </c>
      <c r="D21" s="516" t="s">
        <v>40</v>
      </c>
      <c r="E21" s="542">
        <f>C21+2</f>
        <v>44678</v>
      </c>
      <c r="F21" s="543"/>
      <c r="G21" s="544"/>
      <c r="H21" s="645"/>
      <c r="I21" s="545"/>
      <c r="J21" s="546"/>
      <c r="K21" s="206"/>
    </row>
    <row r="22" spans="1:23">
      <c r="A22" s="464" t="str">
        <f>+'S.AFRICA via SIN'!A33</f>
        <v>CAPE FORBY</v>
      </c>
      <c r="B22" s="719" t="str">
        <f>+'S.AFRICA via SIN'!B33</f>
        <v>086S</v>
      </c>
      <c r="C22" s="714">
        <v>44603</v>
      </c>
      <c r="D22" s="563" t="s">
        <v>134</v>
      </c>
      <c r="E22" s="562"/>
      <c r="F22" s="649" t="s">
        <v>152</v>
      </c>
      <c r="G22" s="646" t="s">
        <v>270</v>
      </c>
      <c r="H22" s="643">
        <f>+H19+7</f>
        <v>44688</v>
      </c>
      <c r="I22" s="643">
        <f>H22+12</f>
        <v>44700</v>
      </c>
      <c r="J22" s="647" t="s">
        <v>31</v>
      </c>
      <c r="K22" s="322" t="s">
        <v>109</v>
      </c>
    </row>
    <row r="23" spans="1:23">
      <c r="A23" s="388" t="str">
        <f>'S.AFRICA via SIN'!A34</f>
        <v>CAPE FAWLEY</v>
      </c>
      <c r="B23" s="718" t="str">
        <f>'S.AFRICA via SIN'!B34</f>
        <v>072S</v>
      </c>
      <c r="C23" s="715">
        <f>+'S.AMERICA via SIN'!C28</f>
        <v>44682</v>
      </c>
      <c r="D23" s="454" t="s">
        <v>41</v>
      </c>
      <c r="E23" s="450">
        <f>C23+2</f>
        <v>44684</v>
      </c>
      <c r="F23" s="495" t="s">
        <v>119</v>
      </c>
      <c r="G23" s="449"/>
      <c r="H23" s="644"/>
      <c r="I23" s="377" t="s">
        <v>31</v>
      </c>
      <c r="J23" s="378">
        <f>+H23+19</f>
        <v>19</v>
      </c>
      <c r="K23" s="206" t="s">
        <v>114</v>
      </c>
    </row>
    <row r="24" spans="1:23">
      <c r="A24" s="535" t="str">
        <f>+'S.AFRICA via SIN'!A35</f>
        <v>CSCL LIMA</v>
      </c>
      <c r="B24" s="713" t="str">
        <f>+'S.AFRICA via SIN'!B35</f>
        <v>130S</v>
      </c>
      <c r="C24" s="716">
        <f>+'S.AMERICA via SIN'!C29</f>
        <v>44683</v>
      </c>
      <c r="D24" s="516" t="s">
        <v>40</v>
      </c>
      <c r="E24" s="542">
        <f>C24+2</f>
        <v>44685</v>
      </c>
      <c r="F24" s="543"/>
      <c r="G24" s="544"/>
      <c r="H24" s="645"/>
      <c r="I24" s="545"/>
      <c r="J24" s="546"/>
      <c r="K24" s="206"/>
    </row>
    <row r="25" spans="1:23">
      <c r="A25" s="536"/>
      <c r="B25" s="488"/>
      <c r="C25" s="524"/>
      <c r="D25" s="488"/>
      <c r="E25" s="524"/>
      <c r="F25" s="547"/>
      <c r="G25" s="548"/>
      <c r="H25" s="549"/>
      <c r="I25" s="550"/>
      <c r="J25" s="551"/>
      <c r="K25" s="446"/>
    </row>
    <row r="26" spans="1:23" ht="14.4">
      <c r="A26" s="210"/>
      <c r="B26" s="210"/>
      <c r="C26" s="202"/>
      <c r="D26" s="202"/>
      <c r="E26" s="202"/>
      <c r="F26" s="323"/>
      <c r="G26" s="210"/>
      <c r="H26" s="180"/>
      <c r="I26" s="178"/>
      <c r="L26" s="211"/>
    </row>
    <row r="27" spans="1:23" ht="14.4">
      <c r="A27" s="210"/>
      <c r="B27" s="210"/>
      <c r="C27" s="202"/>
      <c r="D27" s="202"/>
      <c r="E27" s="202"/>
      <c r="F27" s="323"/>
      <c r="G27" s="210"/>
      <c r="H27" s="180"/>
      <c r="I27" s="178"/>
      <c r="J27" s="183" t="s">
        <v>32</v>
      </c>
      <c r="L27" s="211"/>
    </row>
    <row r="28" spans="1:23">
      <c r="A28" s="172" t="s">
        <v>33</v>
      </c>
      <c r="B28" s="172"/>
      <c r="C28" s="179"/>
      <c r="D28" s="180"/>
      <c r="E28" s="180"/>
      <c r="F28" s="324"/>
      <c r="G28" s="304"/>
      <c r="H28" s="182"/>
      <c r="I28" s="182"/>
      <c r="K28" s="202"/>
      <c r="L28" s="202"/>
    </row>
    <row r="29" spans="1:23" ht="14.4">
      <c r="A29" s="395" t="s">
        <v>120</v>
      </c>
      <c r="B29" s="207"/>
      <c r="C29" s="208"/>
      <c r="D29" s="208"/>
      <c r="E29" s="208"/>
      <c r="F29" s="324"/>
      <c r="G29" s="304"/>
      <c r="H29" s="182"/>
      <c r="I29" s="182"/>
      <c r="L29" s="161"/>
      <c r="M29" s="161"/>
      <c r="N29" s="161"/>
    </row>
    <row r="30" spans="1:23" s="134" customFormat="1" ht="14.4">
      <c r="A30" s="312" t="s">
        <v>77</v>
      </c>
      <c r="B30" s="204"/>
      <c r="C30" s="196"/>
      <c r="D30" s="185"/>
      <c r="E30" s="185"/>
      <c r="F30" s="209"/>
      <c r="G30" s="305"/>
      <c r="H30" s="181"/>
      <c r="Q30" s="160"/>
      <c r="R30" s="160"/>
      <c r="S30" s="160"/>
      <c r="T30" s="160"/>
      <c r="U30" s="160"/>
      <c r="V30" s="160"/>
      <c r="W30" s="160"/>
    </row>
    <row r="31" spans="1:23" s="134" customFormat="1" ht="14.4">
      <c r="A31" s="1" t="s">
        <v>78</v>
      </c>
      <c r="B31" s="204"/>
      <c r="C31" s="196"/>
      <c r="D31" s="185"/>
      <c r="E31" s="185"/>
      <c r="F31" s="209"/>
      <c r="G31" s="305"/>
      <c r="H31" s="181"/>
      <c r="Q31" s="160"/>
      <c r="R31" s="160"/>
      <c r="S31" s="160"/>
      <c r="T31" s="160"/>
      <c r="U31" s="160"/>
      <c r="V31" s="160"/>
      <c r="W31" s="160"/>
    </row>
    <row r="32" spans="1:23" ht="14.4">
      <c r="A32" s="173"/>
      <c r="B32" s="184"/>
      <c r="C32" s="196"/>
      <c r="D32" s="185"/>
      <c r="E32" s="185"/>
      <c r="F32" s="88"/>
      <c r="G32" s="306"/>
      <c r="H32" s="181"/>
      <c r="I32" s="181"/>
      <c r="K32" s="202"/>
      <c r="L32" s="202"/>
    </row>
    <row r="33" spans="1:12" ht="14.4">
      <c r="A33" s="174" t="s">
        <v>103</v>
      </c>
      <c r="B33" s="189"/>
      <c r="C33" s="197"/>
      <c r="D33" s="190"/>
      <c r="E33" s="191"/>
      <c r="F33" s="192"/>
      <c r="G33" s="307"/>
      <c r="H33" s="188"/>
      <c r="I33" s="188"/>
      <c r="K33" s="202"/>
      <c r="L33" s="202"/>
    </row>
    <row r="34" spans="1:12">
      <c r="A34" s="174" t="s">
        <v>102</v>
      </c>
      <c r="B34" s="193"/>
      <c r="C34" s="194"/>
      <c r="D34" s="195"/>
      <c r="E34" s="198"/>
      <c r="F34" s="87"/>
      <c r="G34" s="268"/>
      <c r="H34" s="181"/>
      <c r="I34" s="181"/>
      <c r="K34" s="202"/>
      <c r="L34" s="202"/>
    </row>
    <row r="35" spans="1:12">
      <c r="A35" s="210"/>
      <c r="B35" s="210"/>
      <c r="C35" s="202"/>
      <c r="D35" s="202"/>
      <c r="E35" s="202"/>
      <c r="F35" s="323"/>
      <c r="G35" s="210"/>
      <c r="H35" s="202"/>
      <c r="I35" s="202"/>
      <c r="J35" s="202"/>
      <c r="K35" s="202"/>
      <c r="L35" s="202"/>
    </row>
    <row r="36" spans="1:12">
      <c r="A36" s="210"/>
      <c r="B36" s="210"/>
      <c r="C36" s="202"/>
      <c r="D36" s="202"/>
      <c r="E36" s="202"/>
      <c r="F36" s="323"/>
      <c r="G36" s="210"/>
      <c r="H36" s="202"/>
      <c r="I36" s="202"/>
      <c r="J36" s="202"/>
      <c r="K36" s="202"/>
      <c r="L36" s="202"/>
    </row>
  </sheetData>
  <mergeCells count="7">
    <mergeCell ref="B1:J1"/>
    <mergeCell ref="B2:J2"/>
    <mergeCell ref="A8:B9"/>
    <mergeCell ref="C8:D8"/>
    <mergeCell ref="F8:G8"/>
    <mergeCell ref="I8:J8"/>
    <mergeCell ref="F9:G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User</cp:lastModifiedBy>
  <cp:revision/>
  <dcterms:created xsi:type="dcterms:W3CDTF">1999-08-17T08:14:37Z</dcterms:created>
  <dcterms:modified xsi:type="dcterms:W3CDTF">2022-03-28T11:26:58Z</dcterms:modified>
</cp:coreProperties>
</file>